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00" activeTab="0"/>
  </bookViews>
  <sheets>
    <sheet name="по программам" sheetId="1" r:id="rId1"/>
  </sheets>
  <definedNames>
    <definedName name="_xlnm._FilterDatabase" localSheetId="0" hidden="1">'по программам'!$A$11:$BK$380</definedName>
    <definedName name="_xlnm.Print_Area" localSheetId="0">'по программам'!$A$1:$F$380</definedName>
  </definedNames>
  <calcPr fullCalcOnLoad="1"/>
</workbook>
</file>

<file path=xl/sharedStrings.xml><?xml version="1.0" encoding="utf-8"?>
<sst xmlns="http://schemas.openxmlformats.org/spreadsheetml/2006/main" count="1531" uniqueCount="384">
  <si>
    <t>Рз</t>
  </si>
  <si>
    <t>Пр</t>
  </si>
  <si>
    <t>ЦСР</t>
  </si>
  <si>
    <t>ВР</t>
  </si>
  <si>
    <t>Транспорт</t>
  </si>
  <si>
    <t>02</t>
  </si>
  <si>
    <t>03</t>
  </si>
  <si>
    <t>05</t>
  </si>
  <si>
    <t>01</t>
  </si>
  <si>
    <t>04</t>
  </si>
  <si>
    <t>08</t>
  </si>
  <si>
    <t>09</t>
  </si>
  <si>
    <t>06</t>
  </si>
  <si>
    <t>07</t>
  </si>
  <si>
    <t xml:space="preserve">01 </t>
  </si>
  <si>
    <t>500</t>
  </si>
  <si>
    <t>10</t>
  </si>
  <si>
    <t>11</t>
  </si>
  <si>
    <t>12</t>
  </si>
  <si>
    <t>13</t>
  </si>
  <si>
    <t>14</t>
  </si>
  <si>
    <t>100</t>
  </si>
  <si>
    <t>200</t>
  </si>
  <si>
    <t>800</t>
  </si>
  <si>
    <t>600</t>
  </si>
  <si>
    <t>300</t>
  </si>
  <si>
    <t>313</t>
  </si>
  <si>
    <t>99 0 00 00000</t>
  </si>
  <si>
    <t>99 0 00 02030</t>
  </si>
  <si>
    <t>99 0 00 02040</t>
  </si>
  <si>
    <t>99 0 00 25220</t>
  </si>
  <si>
    <t>99 0 00 25240</t>
  </si>
  <si>
    <t>02 2 08 25302</t>
  </si>
  <si>
    <t>99 0 00 02950</t>
  </si>
  <si>
    <t>02 0 00 00000</t>
  </si>
  <si>
    <t>02 1 00 00000</t>
  </si>
  <si>
    <t>02 1 03 00000</t>
  </si>
  <si>
    <t>02 1 03 42000</t>
  </si>
  <si>
    <t>04 0 00 00000</t>
  </si>
  <si>
    <t>05 0 00 00000</t>
  </si>
  <si>
    <t>05 1 01 00000</t>
  </si>
  <si>
    <t>02 1 01 25370</t>
  </si>
  <si>
    <t>02 1 01 00000</t>
  </si>
  <si>
    <t>02 2 00 00000</t>
  </si>
  <si>
    <t>02 2 02 00000</t>
  </si>
  <si>
    <t>02 2 02 42100</t>
  </si>
  <si>
    <t>02 2 08 00000</t>
  </si>
  <si>
    <t>02 2 08 25280</t>
  </si>
  <si>
    <t>02 2 02 42200</t>
  </si>
  <si>
    <t>02 3 00 00000</t>
  </si>
  <si>
    <t>02 3 01 00000</t>
  </si>
  <si>
    <t>02 3 01 42310</t>
  </si>
  <si>
    <t>02 3 01 42320</t>
  </si>
  <si>
    <t>10 0 00 00000</t>
  </si>
  <si>
    <t>10 4 01 00000</t>
  </si>
  <si>
    <t>10 4 01 43190</t>
  </si>
  <si>
    <t>10 4 01 43100</t>
  </si>
  <si>
    <t>02 5 00 00000</t>
  </si>
  <si>
    <t>02 5 01 00000</t>
  </si>
  <si>
    <t>02 5 01 43500</t>
  </si>
  <si>
    <t>02 5 01 43600</t>
  </si>
  <si>
    <t>02 2 08 25301</t>
  </si>
  <si>
    <t>99 0 00 43600</t>
  </si>
  <si>
    <t xml:space="preserve">08 </t>
  </si>
  <si>
    <t>08 0 00 00000</t>
  </si>
  <si>
    <t>08 1 01 00000</t>
  </si>
  <si>
    <t>08 1 01 44090</t>
  </si>
  <si>
    <t>08 2 01 00000</t>
  </si>
  <si>
    <t>08 2 01 44090</t>
  </si>
  <si>
    <t>08 3 01 00000</t>
  </si>
  <si>
    <t>08 3 01 44090</t>
  </si>
  <si>
    <t>08 4 01 00000</t>
  </si>
  <si>
    <t>08 4 01 44091</t>
  </si>
  <si>
    <t>08 4 01 44092</t>
  </si>
  <si>
    <t>08 6 01 00000</t>
  </si>
  <si>
    <t>08 6 01 10990</t>
  </si>
  <si>
    <t>01 1 02 02110</t>
  </si>
  <si>
    <t>99 0 00 49100</t>
  </si>
  <si>
    <t>03 0 00 00000</t>
  </si>
  <si>
    <t>03 1 01 00000</t>
  </si>
  <si>
    <t>03 1 01 05510</t>
  </si>
  <si>
    <t>03 1 01 05410</t>
  </si>
  <si>
    <t>03 1 03 00000</t>
  </si>
  <si>
    <t>03 1 03 05080</t>
  </si>
  <si>
    <t>99 0 00 05110</t>
  </si>
  <si>
    <t>99 0 00 13200</t>
  </si>
  <si>
    <t>06 1 01 00000</t>
  </si>
  <si>
    <t>06 0 00 00000</t>
  </si>
  <si>
    <t>07 0 00 00000</t>
  </si>
  <si>
    <t>07 1 01 00000</t>
  </si>
  <si>
    <t>99 0 00 25260</t>
  </si>
  <si>
    <t>99 0 00 25270</t>
  </si>
  <si>
    <t>99 0 00 25340</t>
  </si>
  <si>
    <t>99 0 00 25350</t>
  </si>
  <si>
    <t>03 5 03 25330</t>
  </si>
  <si>
    <t>99 0 00 07411</t>
  </si>
  <si>
    <t>99 0 00 44000</t>
  </si>
  <si>
    <t>28 0 01 25360</t>
  </si>
  <si>
    <t>99 0 00 33800</t>
  </si>
  <si>
    <t xml:space="preserve">99 0 00 25320 </t>
  </si>
  <si>
    <t>99 0 00 33099</t>
  </si>
  <si>
    <t>99 0 00 92030</t>
  </si>
  <si>
    <t>03 1 03 03170</t>
  </si>
  <si>
    <t>99 0 00 78020</t>
  </si>
  <si>
    <t>04 5 01 00000</t>
  </si>
  <si>
    <t>04 5 01 96010</t>
  </si>
  <si>
    <t>03 1 03 75050</t>
  </si>
  <si>
    <t>99 0 00 78010</t>
  </si>
  <si>
    <t>99 0 00 78030</t>
  </si>
  <si>
    <t>99 0 00 78040</t>
  </si>
  <si>
    <t>99 0 00 29900</t>
  </si>
  <si>
    <t>41 0 00 00000</t>
  </si>
  <si>
    <t>41 1 01 00000</t>
  </si>
  <si>
    <t>42 0 00 00000</t>
  </si>
  <si>
    <t>42 1 01 00000</t>
  </si>
  <si>
    <t>42 1 01 43100</t>
  </si>
  <si>
    <t>99 0 00 20860</t>
  </si>
  <si>
    <t>43 0 00 00000</t>
  </si>
  <si>
    <t>43 1 04 00000</t>
  </si>
  <si>
    <t>11 0 00 00000</t>
  </si>
  <si>
    <t>11 1 01 00000</t>
  </si>
  <si>
    <t>44 0 00 00000</t>
  </si>
  <si>
    <t>44 1 01 00000</t>
  </si>
  <si>
    <t>07 1 04 00000</t>
  </si>
  <si>
    <t>06 1 01 22700</t>
  </si>
  <si>
    <t>43 1 01 00000</t>
  </si>
  <si>
    <t>43 1 01 42000</t>
  </si>
  <si>
    <t>07 1 01 42000</t>
  </si>
  <si>
    <t>43 1 02 00000</t>
  </si>
  <si>
    <t>43 1 02 42100</t>
  </si>
  <si>
    <t>45 0 00 00000</t>
  </si>
  <si>
    <t>45 1 01 00000</t>
  </si>
  <si>
    <t>45 1 01 42330</t>
  </si>
  <si>
    <t>07 1 02 00000</t>
  </si>
  <si>
    <t>07 1 02 42100</t>
  </si>
  <si>
    <t>07 1 02 42200</t>
  </si>
  <si>
    <t>19 0 00 00000</t>
  </si>
  <si>
    <t>19 1 01 00000</t>
  </si>
  <si>
    <t>45 1 02 00000</t>
  </si>
  <si>
    <t>45 1 02 12870</t>
  </si>
  <si>
    <t>07 1 04 22670</t>
  </si>
  <si>
    <t>07 1 04 22680</t>
  </si>
  <si>
    <t>06 1 01 92030</t>
  </si>
  <si>
    <t>05 1 01 92030</t>
  </si>
  <si>
    <t>11 1 01 92030</t>
  </si>
  <si>
    <t>41 1 01 92030</t>
  </si>
  <si>
    <t>43 1 04 92030</t>
  </si>
  <si>
    <t>44 1 01 92030</t>
  </si>
  <si>
    <t>99 0 00 90430</t>
  </si>
  <si>
    <t>Д1 0 00 03650</t>
  </si>
  <si>
    <t>16 0 01 73440</t>
  </si>
  <si>
    <t>41 1 01 78050</t>
  </si>
  <si>
    <t>99 0 00 78070</t>
  </si>
  <si>
    <t>99 0 00 25410</t>
  </si>
  <si>
    <t>99 0 00 51200</t>
  </si>
  <si>
    <t>25 0 00 00000</t>
  </si>
  <si>
    <t>25 1 01 00000</t>
  </si>
  <si>
    <t>99 0 00 03170</t>
  </si>
  <si>
    <t>18 0 00 00000</t>
  </si>
  <si>
    <t>18 1 01 00000</t>
  </si>
  <si>
    <t xml:space="preserve">18 1 01 02040 </t>
  </si>
  <si>
    <t>18 1 01 97071</t>
  </si>
  <si>
    <t>25 1 01 92030</t>
  </si>
  <si>
    <t>23 0 00 00000</t>
  </si>
  <si>
    <t>23 1 01 00000</t>
  </si>
  <si>
    <t>23 1 01 42000</t>
  </si>
  <si>
    <t>23 1 02 00000</t>
  </si>
  <si>
    <t>23 1 02 42100</t>
  </si>
  <si>
    <t>23 1 02 42200</t>
  </si>
  <si>
    <t>23 1 03 00000</t>
  </si>
  <si>
    <t>23 1 03 42310</t>
  </si>
  <si>
    <t>23 1 03 42320</t>
  </si>
  <si>
    <t>23 1 03 42330</t>
  </si>
  <si>
    <t>19 1 01 43100</t>
  </si>
  <si>
    <t>23 1 04 00000</t>
  </si>
  <si>
    <t>23 1 04 43190</t>
  </si>
  <si>
    <t>19 1 01 43600</t>
  </si>
  <si>
    <t>19 1 01 10990</t>
  </si>
  <si>
    <t>45 1 02 48200</t>
  </si>
  <si>
    <t>99 0 00 75050</t>
  </si>
  <si>
    <t>43 1 02 42200</t>
  </si>
  <si>
    <t>Шәһәр Советының</t>
  </si>
  <si>
    <t xml:space="preserve">2018 елның «___» _______________ </t>
  </si>
  <si>
    <t xml:space="preserve">____ нче(ы) карарына </t>
  </si>
  <si>
    <t>Исеме</t>
  </si>
  <si>
    <t>Гомумдәүләт мәсьәләләре</t>
  </si>
  <si>
    <t>Россия Федерациясе субъектының һәм муниципаль берәмлекнең югары вазыйфаи заты эшчәнлеге</t>
  </si>
  <si>
    <t>Чыгымнарның программада каралмаган юнәлешләре</t>
  </si>
  <si>
    <t>Муниципаль берәмлек башлыгы</t>
  </si>
  <si>
    <t xml:space="preserve">Дәүләт (муниципаль) органнары, казна учреждениеләре, бюджеттан тыш дәүләт фондларының идарә органнары тарафыннан функцияләр башкаруны тәэмин итү максатларында персоналга түләү чыгымнары </t>
  </si>
  <si>
    <t>Дәүләт хакимиятенең закон чыгару (вәкиллекле) органнары һәм муниципаль берәмлекләрнең вәкиллекле органнары эшчәнлеге</t>
  </si>
  <si>
    <t>Үзәк аппарат</t>
  </si>
  <si>
    <t xml:space="preserve">Дәүләти (муниципаль) ихтыяҗлар өчен товарлар, эшләр һәм хезмәтләр күрсәтүне сатып алу </t>
  </si>
  <si>
    <t>Россия Федерациясе Хөкүмәте, Россия Федерациясе субъектлары дәүләт хакимиятенең югары башкарма органнары, җирле хакимият эшчәнлеге</t>
  </si>
  <si>
    <t>Мәгариф өлкәсендә дәүләт вәкаләтләрен тормышка ашыру</t>
  </si>
  <si>
    <t>«Яр Чаллы шәһәре муниципаль берәмлегенең муниципаль хезмәтен үстерү» программасы</t>
  </si>
  <si>
    <t xml:space="preserve">«Яр Чаллы шәһәре муниципаль берәмлегенең муниципаль хезмәтен үстерү» төп чарасы </t>
  </si>
  <si>
    <t>Башка бюджет ассигнованиеләре</t>
  </si>
  <si>
    <t xml:space="preserve">Халыкка транспорт хезмәте күрсәтүне оештыру өлкәсендә дәүләт вәкаләтләрен тормышка ашыру </t>
  </si>
  <si>
    <t>Дәүләт яшьләр сәясәте өлкәсендә дәүләт вәкаләтләрен тормышка ашыру</t>
  </si>
  <si>
    <t>Суд системасы</t>
  </si>
  <si>
    <t xml:space="preserve">Федераль бюджет акчалары хисабына Россия Федерациясендә гомуми юрисдикция федераль судларының присяжный утырышчыларына кандидатлар исемлекләрен төзү (үзгәртү) </t>
  </si>
  <si>
    <t xml:space="preserve">Финанс, салым һәм таможня органнары һәм финанс (финанс-бюджет) күзәтчелеге органнары эшчәнлеген тәэмин итү </t>
  </si>
  <si>
    <t>Резерв фондлар</t>
  </si>
  <si>
    <t>Җирле хакимиятләрнең резерв фондлары</t>
  </si>
  <si>
    <t>Башка гомумдәүләт мәсьәләләре</t>
  </si>
  <si>
    <r>
      <t>Опека һәм попечительлек</t>
    </r>
    <r>
      <rPr>
        <sz val="11.5"/>
        <color indexed="8"/>
        <rFont val="Times New Roman"/>
        <family val="1"/>
      </rPr>
      <t xml:space="preserve"> эшчәнлеген оештыру һәм гамәлгә ашыру буенча дәүләт вәкаләтләрен тормышка ашыру</t>
    </r>
  </si>
  <si>
    <t>Хезмәтне саклау һәм шартларын яхшырту буенча программа</t>
  </si>
  <si>
    <t>«Хезмәтне саклау һәм шартларын яхшырту буенча чараларны тормышка ашыру» төп чарасы</t>
  </si>
  <si>
    <t xml:space="preserve">Гомумдәүләт идарәсе белән бәйле дәүләт функцияләрен тормышка ашыру </t>
  </si>
  <si>
    <t xml:space="preserve">«Яр Чаллы шәһәре муниципаль берәмлегендә җәмәгать тәртибен тәэмин итү һәм хокук бозуларны профилактикалау» программасы </t>
  </si>
  <si>
    <t>«Яр Чаллы шәһәре муниципаль берәмлегендә җәмәгать тәртибен тәэмин итү һәм хокук бозуларны профилактикалау» төп чарасы</t>
  </si>
  <si>
    <t>«Яр Чаллы шәһәре муниципаль берәмлегенең кече һәм урта эшмәкәрлегенә ярдәм күрсәтү һәм аны үстерү» программасы</t>
  </si>
  <si>
    <t>«Яр Чаллы шәһәре муниципаль берәмлегенең кече һәм урта эшмәкәрлегенә ярдәм күрсәтү һәм аны үстерү» төп чарасы</t>
  </si>
  <si>
    <t>«Яр Чаллы шәһәре муниципаль берәмлегенең муниципаль хезмәтен үстерү» төп чарасы</t>
  </si>
  <si>
    <t>«Яр Чаллы шәһәре муниципаль берәмлегенең коррупциягә каршы сәясәтен тормышка ашыру» программасы</t>
  </si>
  <si>
    <r>
      <t xml:space="preserve">«Яр Чаллы шәһәре муниципаль берәмлегенең коррупциягә каршы сәясәтен тормышка ашыру» </t>
    </r>
    <r>
      <rPr>
        <sz val="11.5"/>
        <color indexed="8"/>
        <rFont val="Times New Roman"/>
        <family val="1"/>
      </rPr>
      <t>төп чарасы</t>
    </r>
  </si>
  <si>
    <t>«Яр Чаллы шәһәренең территориаль иҗтимагый үзидарәсен үстерү» программасы</t>
  </si>
  <si>
    <t>«Яр Чаллы шәһәренең территориаль иҗтимагый үзидарәсен үстерү» төп чарасы</t>
  </si>
  <si>
    <t>«Яр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программасы</t>
  </si>
  <si>
    <t xml:space="preserve">«Яр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төп чарасы </t>
  </si>
  <si>
    <t>«Яр Чаллы шәһәренең социаль юнәлешле коммерцияле булмаган оешмаларына ярдәм күрсәтү» программасы</t>
  </si>
  <si>
    <t>«Яр Чаллы шәһәренең социаль юнәлешле коммерцияле булмаган оешмаларына ярдәм күрсәтү» төп чарасы</t>
  </si>
  <si>
    <t xml:space="preserve">Оешмалар мөлкәтенә салым һәм җир салымы түләү </t>
  </si>
  <si>
    <t>Муниципаль учреждениеләрне финанслау өчен кирәкле шартлар белән тәэмин итә торган учреждениеләр</t>
  </si>
  <si>
    <t xml:space="preserve">Бюджет, автономияле учреждениеләргә һәм башка коммерциясез оешмаларга субсидияләр бирү </t>
  </si>
  <si>
    <t>Башка мәдәният учреждениеләре эшчәнлеген тәэмин итү</t>
  </si>
  <si>
    <t>Балигъ булмаганнар белән эшләү һәм аларның хокукларын яклау комиссияләре булдыру һәм аларның эшчәнлеген оештыру буенча дәүләт вәкаләтләрен тормышка ашыру</t>
  </si>
  <si>
    <r>
      <t>Административ комиссияләр</t>
    </r>
    <r>
      <rPr>
        <sz val="11.5"/>
        <color indexed="8"/>
        <rFont val="Times New Roman"/>
        <family val="1"/>
      </rPr>
      <t xml:space="preserve"> булдыру һәм аларның эшчәнлеген оештыру буенча дәүләт вәкаләтләрен тормышка ашыру</t>
    </r>
  </si>
  <si>
    <t xml:space="preserve">Архив эше өлкәсендә дәүләт вәкаләтләрен тормышка ашыру </t>
  </si>
  <si>
    <t xml:space="preserve">Административ хокук бозулар турында беркетмәләр төзүгә вәкаләтле вазыйфаи затлар исемлеген билгеләү буенча дәүләт вәкаләтләрен тормышка ашыру </t>
  </si>
  <si>
    <t>Җәмәгать урыннарында алкоголь кулланган хәлдә булган һәм мөстәкыйль хәрәкәтләнү яки тирә-як мохиттә ориентлаша алу сәләтен югалткан затларга махсуслаштырылган учреждениеләрдә хезмәт күрсәтү буенча дәүләт вәкаләтләрен тормышка ашыру</t>
  </si>
  <si>
    <t xml:space="preserve">Милли иминлек һәм хокук саклау эшчәнлеге </t>
  </si>
  <si>
    <t>Халыкны һәм территорияне табигый һәм техноген характердагы гадәттән тыш хәлләрдән саклау, гражданнар оборонасы</t>
  </si>
  <si>
    <t>«Яр Чаллы шәһәрендә янгын куркынычсызлыгы» программасы</t>
  </si>
  <si>
    <t>«Янгын куркынычсызлыгы буенча чараларны тормышка ашыру» төп чарасы</t>
  </si>
  <si>
    <t>Милли иминлек һәм хокук саклау эшчәнлеге өлкәсендәге органнарның эшләве</t>
  </si>
  <si>
    <t>Янгын куркынычсызлыгын тәэмин итү</t>
  </si>
  <si>
    <t>Милли иминлек һәм хокук саклау эшчәнлеге өлкәсендәге башка мәсьәләләр</t>
  </si>
  <si>
    <t>Милли иминлек һәм хокук саклау эшчәнлеген тәэмин итүгә бәйле башка функцияләрне тормышка ашыру</t>
  </si>
  <si>
    <t xml:space="preserve">Милли икътисад </t>
  </si>
  <si>
    <t>Авыл хуҗалыгы һәм балыкчылык</t>
  </si>
  <si>
    <t xml:space="preserve">Хайваннар арасындагы авыруларны кисәтү һәм бетерү, аларны дәвалау, халыкны кешеләргә һәм хайваннарга хас авырулардан саклау буенча чаралар үткәрүне оештыру өлкәсендә дәүләт вәкаләтләрен тормышка ашыру </t>
  </si>
  <si>
    <t>Су хуҗалыгы</t>
  </si>
  <si>
    <t>Гидротехник корылмаларны карап тоту һәм ремонтлау чыгымнары</t>
  </si>
  <si>
    <t xml:space="preserve">Яр Чаллы шәһәре халкына адреслы социаль ярдәм күрсәтү программасы </t>
  </si>
  <si>
    <t>«Социаль хезмәт күрсәтү учреждениеләре тарафыннан халыкка адреслы социаль ярдәм күрсәтү программасын тормышка ашыру» төп чарасы</t>
  </si>
  <si>
    <t xml:space="preserve">Автомобиль транспорты өлкәсендә аерым чаралар </t>
  </si>
  <si>
    <t>Юл хуҗалыгы (юл фондлары)</t>
  </si>
  <si>
    <t>Муниципаль Юл фонды хисабына автомобиль юллары төзү, реконструкцияләү һәм ремонтлау (агымдагы һәм капиталь)</t>
  </si>
  <si>
    <t>Төзекләндерү кысаларында шәһәр округлары һәм җирлекләре чикләрендәге автомобиль юлларын һәм алардагы инженерлык корылмаларын карап тоту һәм ремонтлау</t>
  </si>
  <si>
    <t>Дәүләти (муниципаль) ихтыяҗлар өчен товарлар, эшләр һәм хезмәтләр күрсәтүне сатып алу</t>
  </si>
  <si>
    <t>Элемтә һәм информатика</t>
  </si>
  <si>
    <t>Мәгълүмати технологияләр һәм элемтә</t>
  </si>
  <si>
    <t>Милли икътисад өлкәсендәге башка мәсьәләләр</t>
  </si>
  <si>
    <t>Төзелеш, архитектура һәм шәһәр төзелеше өлкәсендәге чаралар</t>
  </si>
  <si>
    <t xml:space="preserve">Җир төзелеше һәм җирдән файдалану буенча чаралар </t>
  </si>
  <si>
    <t>Торак-коммуналь хуҗалыгы</t>
  </si>
  <si>
    <t xml:space="preserve">Торак хуҗалыгы </t>
  </si>
  <si>
    <t>Күп фатирлы йортларга капиталь ремонт үткәрү программасы</t>
  </si>
  <si>
    <t xml:space="preserve">«Күп фатирлы йортларны үз вакытында капиталь ремонтлауны оештыру» төп чарасы </t>
  </si>
  <si>
    <t xml:space="preserve">Күп фатирлы йортларны капиталь ремонтлау буенча чараларны тәэмин итү </t>
  </si>
  <si>
    <t>Бюджет, автономияле учреждениеләргә һәм башка коммерциясез оешмаларга субсидияләр бирү</t>
  </si>
  <si>
    <t>Коммуналь хуҗалык</t>
  </si>
  <si>
    <t>Коммуналь хуҗалык өлкәсендәге чаралар</t>
  </si>
  <si>
    <t xml:space="preserve">Төзекләндерү </t>
  </si>
  <si>
    <t>Шәһәр округларын һәм җирлекләрен төзекләндерү буенча башка чаралар</t>
  </si>
  <si>
    <t>Урамнарны яктырту</t>
  </si>
  <si>
    <t>Яшелләндерү</t>
  </si>
  <si>
    <t xml:space="preserve">Күмү урыннарын оештыру һәм карап тоту </t>
  </si>
  <si>
    <t>Парк һәм скверларны карап тоту</t>
  </si>
  <si>
    <t>Торак-коммуналь хуҗалыгы өлкәсендәге башка мәсьәләләр</t>
  </si>
  <si>
    <t>Күп фатирлы йортларны һәм (яки) башка күчемсез милек объектларын өлешләп төзү өлкәсендә дәүләт контролен һәм күзәтчелеген гамәлгә ашыру буенча дәүләт вәкаләтләрен тормышка ашыру</t>
  </si>
  <si>
    <t>Мәгариф</t>
  </si>
  <si>
    <t>Мәктәпкәчә белем бирү</t>
  </si>
  <si>
    <t>«Яр Чаллы шәһәрендә мәгариф системасын үстерү» программасы</t>
  </si>
  <si>
    <t>«Мәктәпкәчә белем бирүне үстерү» ярдәмче программасы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</si>
  <si>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 төп чарасы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</si>
  <si>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итүгә дәүләт вәкаләтләрен тормышка ашыру</t>
  </si>
  <si>
    <t>«Мәктәпкәчә белем бирүне тормышка ашыру» төп чарасы</t>
  </si>
  <si>
    <t xml:space="preserve">Мәктәпкәчә белем бирү оешмаларын үстерү </t>
  </si>
  <si>
    <t>«Мәктәпкәчә белем бирү оешмаларында янгын куркынычсызлыгы буенча чараларны тормышка ашыру» төп чарасы</t>
  </si>
  <si>
    <t xml:space="preserve">Мәктәпкәчә белем бирү оешмаларында янгын куркынычсызлыгы буенча чаралар </t>
  </si>
  <si>
    <t>Яр Чаллы шәһәренең энергия саклау һәм энергетика нәтиҗәлелеген күтәрү өлкәсендәге программасы</t>
  </si>
  <si>
    <t>«Мәктәпкәчә белем бирү оешмаларында энергия саклау һәм энергетика нәтиҗәлелеген күтәрү өлкәсендәге чараларны тормышка ашыру» төп чарасы</t>
  </si>
  <si>
    <t>Мәктәпкәчә белем бирү оешмаларында энергия саклау һәм энергетика нәтиҗәлелеген күтәрү өлкәсендәге чаралар</t>
  </si>
  <si>
    <t>«Мәктәпкәчә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</si>
  <si>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Мәктәпкәчә белем бирү оешмаларында террорчылыкныны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</si>
  <si>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 xml:space="preserve">Гомуми белем бирү </t>
  </si>
  <si>
    <t>«Гомуми белем бирүне үстерү» ярдәмче программасы</t>
  </si>
  <si>
    <t>«Гомуми белем бирүне тормышка ашыру» төп чарасы</t>
  </si>
  <si>
    <t xml:space="preserve">Мәктәп – балалар бакчаларын кертеп, гомуми белем бирү оешмаларын үстерү  </t>
  </si>
  <si>
    <t>Интернаты булган гомуми белем бирү оешмаларын үстерү</t>
  </si>
  <si>
    <t>«Муниципаль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</si>
  <si>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t>
  </si>
  <si>
    <t>«Гомуми белем бирү оешмаларында янгын куркынычсызлыгы буенча чараларны тормышка ашыру» төп чарасы</t>
  </si>
  <si>
    <t>Мәктәп – балалар бакчаларын кертеп, гомуми белем бирү оешмаларында янгын куркынычсызлыгы буенча чаралар</t>
  </si>
  <si>
    <t>Интернаты булган гомуми белем бирү оешмаларында янгын куркынычсызлыгы буенча чаралар</t>
  </si>
  <si>
    <r>
      <t>«Гомуми белем бирү оешмаларында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</si>
  <si>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Мәктәп – балалар бакчаларын кертеп, гомуми белем бирү оешмаларында энергия саклау һәм энергетика нәтиҗәлелеген күтәрү өлкәсендәге чаралар</t>
  </si>
  <si>
    <r>
      <t>Интернаты булган г</t>
    </r>
    <r>
      <rPr>
        <sz val="11.5"/>
        <color indexed="8"/>
        <rFont val="Times New Roman"/>
        <family val="1"/>
      </rPr>
      <t>омуми белем бирү оешмаларында энергия саклау һәм энергетика нәтиҗәлелеген күтәрү өлкәсендәге чаралар</t>
    </r>
  </si>
  <si>
    <t>«Гомуми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</si>
  <si>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Мәктәп – балалар бакчаларын кертеп, 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</si>
  <si>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Балаларга өстәмә белем бирү</t>
  </si>
  <si>
    <t xml:space="preserve">«Өстәмә белем бирүне үстерү» ярдәмче программасы </t>
  </si>
  <si>
    <t>«Өстәмә белем бирүне оештыру» төп чарасы</t>
  </si>
  <si>
    <t xml:space="preserve">Өстәмә гомуми белем бирү программаларын тормышка ашыра торган күп профильле өстәмә белем бирү оешмаларын үстерү </t>
  </si>
  <si>
    <t>Өстәмә гомуми белем бирү программаларын тормышка ашыра торган сәнгать-эстетика юнәлешендәге өстәмә белем бирү оешмаларын үстерү</t>
  </si>
  <si>
    <r>
      <t>«Өстәмә белем</t>
    </r>
    <r>
      <rPr>
        <sz val="11.5"/>
        <color indexed="8"/>
        <rFont val="Times New Roman"/>
        <family val="1"/>
      </rPr>
      <t xml:space="preserve"> бирү оешмаларында энергия саклау һәм энергетика нәтиҗәлелеген күтәрү өлкәсендәге чараларны тормышка ашыру» төп чарасы</t>
    </r>
  </si>
  <si>
    <t>Өстәмә гомуми белем бирү программаларын тормышка ашыра торган күп профильле өстәмә белем бирү оешмаларында энергия саклау һәм энергетика нәтиҗәлелеген күтәрү өлкәсендәге чаралар</t>
  </si>
  <si>
    <t>Өстәмә гомуми белем бирү программаларын тормышка ашыра торган сәнгать-эстетика юнәлешендәге өстәмә белем бирү оешмаларында энергия саклау һәм энергетика нәтиҗәлелеген күтәрү өлкәсендәге чаралар</t>
  </si>
  <si>
    <r>
      <t xml:space="preserve">Өстәмә гомуми белем бирү программаларын тормышка ашыра торган спорт юнәлешендәге (БЯСМ) өстәмә белем бирү оешмаларында </t>
    </r>
    <r>
      <rPr>
        <sz val="11.5"/>
        <color indexed="8"/>
        <rFont val="Times New Roman"/>
        <family val="1"/>
      </rPr>
      <t>энергия саклау һәм энергетика нәтиҗәлелеген күтәрү өлкәсендәге чаралар</t>
    </r>
    <r>
      <rPr>
        <sz val="11.5"/>
        <color indexed="8"/>
        <rFont val="Times New Roman"/>
        <family val="1"/>
      </rPr>
      <t xml:space="preserve"> </t>
    </r>
    <r>
      <rPr>
        <sz val="11.5"/>
        <color indexed="8"/>
        <rFont val="Times New Roman"/>
        <family val="1"/>
      </rPr>
      <t xml:space="preserve"> </t>
    </r>
  </si>
  <si>
    <t>«Яр Чаллы шәһәрендә физик культураны һәм спортны үстерү» программасы</t>
  </si>
  <si>
    <t xml:space="preserve">«Өстәмә белем бирүне оештыру» төп чарасы </t>
  </si>
  <si>
    <t>Өстәмә гомуми белем бирү программаларын тормышка ашыра торган спорт юнәлешендәге (БЯСМ) өстәмә белем бирү оешмаларын үстерү</t>
  </si>
  <si>
    <t>Яшьләр сәясәте һәм балаларны сәламәтләндерү</t>
  </si>
  <si>
    <t xml:space="preserve">Шәһәр яшьләр программасы </t>
  </si>
  <si>
    <t>«Яшьләр сәясәтен үстерү» төп чарасы</t>
  </si>
  <si>
    <t xml:space="preserve">Балалар һәм яшьләр өчен чаралар үткәрү </t>
  </si>
  <si>
    <t>Яшьләр сәясәте учреждениеләре эшчәнлеген тәэмин итү</t>
  </si>
  <si>
    <t>«Яр Чаллы шәһәрендә дәүләт милли сәясәтен тормышка ашыру» программасы</t>
  </si>
  <si>
    <t>«Яр Чаллы шәһәрендә дәүләт милли сәясәтен тормышка ашыру» төп чарасы</t>
  </si>
  <si>
    <r>
      <t>«Яшьләр сәясәте учреждениеләрендә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</si>
  <si>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Яшьләр сәясәте учреждениеләрендә энергия саклау һәм энергетика нәтиҗәлелеген күтәрү өлкәсендәге чаралар</t>
  </si>
  <si>
    <t>«Яр Чаллы шәһәрендә халыкны наркотизацияләүне профилактикалау» программасы</t>
  </si>
  <si>
    <t>«Халыкны наркотизацияләүне профилактикалау буенча чараларны тормышка ашыру» төп чарасы</t>
  </si>
  <si>
    <t xml:space="preserve">Мәгариф өлкәсендәге башка мәсьәләләр </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</si>
  <si>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 </t>
  </si>
  <si>
    <t>Мәгълүмати-методик тәэмин итү өлкәсендә дәүләт вәкаләтләрен тормышка ашыру</t>
  </si>
  <si>
    <t xml:space="preserve">«Белем бирү сыйфатын бәяләү системасын үстерү» ярдәмче программасы </t>
  </si>
  <si>
    <t>«Белем бирү сыйфатын бәяләү системасын эшләү һәм кертү» төп чарасы</t>
  </si>
  <si>
    <t>Белем бирү эшчәнлеген тәэмин итүне, белем бирү сыйфатын бәяләүне гамәлгә ашыра торган оешмаларны үстерү</t>
  </si>
  <si>
    <t>Балалар һәм яшьләр өчен чаралар үткәрү</t>
  </si>
  <si>
    <t xml:space="preserve">Мәдәният, кинематография </t>
  </si>
  <si>
    <t xml:space="preserve">Мәдәният </t>
  </si>
  <si>
    <t>«Яр Чаллы шәһәрендә мәдәниятне үстерү» программасы</t>
  </si>
  <si>
    <t>«Музей эшен үстерү» төп чарасы</t>
  </si>
  <si>
    <t>Музейлар эшчәнлеген тәэмин итү</t>
  </si>
  <si>
    <t>«Театр сәнгатен үстерү» төп чарасы</t>
  </si>
  <si>
    <t>Театрлар эшчәнлеген тәэмин итү</t>
  </si>
  <si>
    <t>«Китапханә эшен үстерү» төп чарасы</t>
  </si>
  <si>
    <t>Китапханәләр эшчәнлеген тәэмин итү</t>
  </si>
  <si>
    <t xml:space="preserve">«Клуб, концерт оешмаларын һәм башкару сәнгатен үстерү» төп чарасы </t>
  </si>
  <si>
    <t>Клублар һәм мәдәни-ял үзәкләре эшчәнлеген тәэмин итү</t>
  </si>
  <si>
    <t>Концерт оешмалары эшчәнлеген тәэмин итү</t>
  </si>
  <si>
    <t>«Мәдәният өлкәсендә башка чаралар үткәрү» төп чарасы</t>
  </si>
  <si>
    <t>Мәдәният өлкәсендәге чаралар</t>
  </si>
  <si>
    <t>Сәламәтлек саклау</t>
  </si>
  <si>
    <t>Санитария-эпидемиология иминлеге</t>
  </si>
  <si>
    <t xml:space="preserve">Йогышлы авыруларны кисәтү, таралышын чикләү һәм ликвидацияләү максатыннан эпидемиягә каршы чаралар үткәрү, шул исәптән йогышлы авырулар чыганакларында, шулай ук йогышлы авыруларның барлыкка килүе һәм таралуы өчен шартлар булган һәм сакланган территорияләрдә һәм биналарда дезинфекция, дезинсекция һәм дератизация үткәрү, шул исәптән эпидемия күрсәткечләре буенча профилактик прививкалар ясау буенча дәүләт вәкаләтләрен тормышка ашыру         </t>
  </si>
  <si>
    <t>Социаль сәясәт</t>
  </si>
  <si>
    <t>Пенсия белән тәэмин итү</t>
  </si>
  <si>
    <t>Пенсияләргә өстәмә түләүләр, пенсия белән өстәмә тәэмин итү</t>
  </si>
  <si>
    <t xml:space="preserve">Социаль тәэмин итү һәм халыкка башка түләүләр </t>
  </si>
  <si>
    <t xml:space="preserve">Халыкка социаль хезмәт күрсәтү </t>
  </si>
  <si>
    <t>Халыкка социаль хезмәт күрсәтү учреждениеләре эшчәнлеген тәэмин итү</t>
  </si>
  <si>
    <t>Халыкны социаль тәэмин итү</t>
  </si>
  <si>
    <t>«Гражданнарның аерым категорияләренә социаль ярдәм чаралары күрсәтү» төп чарасы</t>
  </si>
  <si>
    <t>Социаль сәясәт өлкәсендәге чаралар</t>
  </si>
  <si>
    <t>Социаль тәэмин итү һәм халыкка башка түләүләр</t>
  </si>
  <si>
    <t xml:space="preserve">Социаль ярдәмнең башка төрләрен күрсәтү </t>
  </si>
  <si>
    <t>«Яр Чаллы шәһәренең Мактаулы гражданы» исеменә лаек булган затларга акчалата түләүләр</t>
  </si>
  <si>
    <t>Гаиләне һәм балачакны саклау</t>
  </si>
  <si>
    <r>
      <t>Мәктәпкәчә белем бирү программасын тормышка ашыра торган белем бирү оешмаларында баланы карау һәм тәрбияләү өчен к</t>
    </r>
    <r>
      <rPr>
        <sz val="11.5"/>
        <color indexed="8"/>
        <rFont val="Times New Roman"/>
        <family val="1"/>
      </rPr>
      <t xml:space="preserve">омпенсация </t>
    </r>
  </si>
  <si>
    <t>Физик культура һәм спорт</t>
  </si>
  <si>
    <t>Физик культура</t>
  </si>
  <si>
    <t>Массакүләм спорт</t>
  </si>
  <si>
    <t>Ведомство буйсынуындагы спорт әзерлеге учреждениеләре эшчәнлеген тәэмин итү</t>
  </si>
  <si>
    <t>«Яр Чаллы шәһәрендә физик культураны һәм спортны үстерү» төп чарасы</t>
  </si>
  <si>
    <t>Массакүләм спорт өлкәсендә физик культура һәм спорт чаралары</t>
  </si>
  <si>
    <t>Бюджетара трансфертлар</t>
  </si>
  <si>
    <t>Гомуми характердагы башка бюджетара трансфертлар</t>
  </si>
  <si>
    <t xml:space="preserve">Җирлекләргә региональ финанс ярдәме фондын формалаштыру өчен җирле бюджетлардан Россия Федерациясе субъекты бюджетына субсидияләр </t>
  </si>
  <si>
    <t>БАРЛЫГЫ:</t>
  </si>
  <si>
    <t>23 1 03 48200</t>
  </si>
  <si>
    <r>
      <t>Интернаты булган г</t>
    </r>
    <r>
      <rPr>
        <sz val="11.5"/>
        <color indexed="8"/>
        <rFont val="Times New Roman"/>
        <family val="1"/>
      </rPr>
      <t>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r>
  </si>
  <si>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</si>
  <si>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</si>
  <si>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«Өстәмә белем бирү оешмаларында энергия саклау һәм энергетика нәтиҗәлелеген күтәрү өлкәсендәге чараларны тормышка ашыру» төп чарасы</t>
  </si>
  <si>
    <t>Ведомство буйсынуындагы спорт әзерлеге учреждениеләрендә энергия саклау һәм энергетика нәтиҗәлелеген күтәрү өлкәсендәге чаралар</t>
  </si>
  <si>
    <t>7 нчы кушымта</t>
  </si>
  <si>
    <t>2020-2021 елларга
Яр Чаллы шәһәре муниципаль берәмлеге бюджеты чыгымнары классификациясенең
бүлек һәм бүлекчәләре, максатчан статьялары һәм чыгым төрләре буенча
бюджет ассигнованиеләре бүленеше</t>
  </si>
  <si>
    <t>99 0 00 59300</t>
  </si>
  <si>
    <t>Гражданнар хәле актларын дәүләт теркәвенә алу</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</si>
</sst>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0.00000"/>
    <numFmt numFmtId="181" formatCode="#,##0.00&quot;р.&quot;"/>
    <numFmt numFmtId="182" formatCode="#,##0.000000"/>
    <numFmt numFmtId="183" formatCode="#,##0.0000000"/>
    <numFmt numFmtId="184" formatCode="#,##0.00000000"/>
    <numFmt numFmtId="185" formatCode="#,##0.000000000"/>
    <numFmt numFmtId="186" formatCode="#,##0.0000000000"/>
    <numFmt numFmtId="187" formatCode="#,##0.00000000000"/>
    <numFmt numFmtId="188" formatCode="0.00000"/>
    <numFmt numFmtId="189" formatCode="0.000"/>
  </numFmts>
  <fonts count="39">
    <font>
      <sz val="10"/>
      <name val="Arial Cyr"/>
      <family val="0"/>
    </font>
    <font>
      <sz val="12"/>
      <name val="Times New Roman"/>
      <family val="1"/>
    </font>
    <font>
      <b/>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i/>
      <sz val="12"/>
      <name val="Times New Roman"/>
      <family val="1"/>
    </font>
    <font>
      <sz val="11"/>
      <name val="Arial Cyr"/>
      <family val="0"/>
    </font>
    <font>
      <b/>
      <sz val="10"/>
      <name val="Arial Cyr"/>
      <family val="0"/>
    </font>
    <font>
      <sz val="11.5"/>
      <color indexed="8"/>
      <name val="Times New Roman"/>
      <family val="1"/>
    </font>
    <font>
      <sz val="12"/>
      <name val="Arial Cyr"/>
      <family val="0"/>
    </font>
    <font>
      <sz val="11.5"/>
      <name val="Times New Roman"/>
      <family val="1"/>
    </font>
    <font>
      <b/>
      <sz val="11.5"/>
      <color indexed="8"/>
      <name val="Times New Roman"/>
      <family val="1"/>
    </font>
    <font>
      <i/>
      <sz val="11.5"/>
      <color indexed="8"/>
      <name val="Times New Roman"/>
      <family val="1"/>
    </font>
    <font>
      <sz val="8"/>
      <name val="Segoe UI"/>
      <family val="2"/>
    </font>
    <font>
      <sz val="11.5"/>
      <color theme="1"/>
      <name val="Times New Roman"/>
      <family val="1"/>
    </font>
    <font>
      <sz val="11.5"/>
      <color rgb="FF000000"/>
      <name val="Times New Roman"/>
      <family val="1"/>
    </font>
    <font>
      <b/>
      <sz val="11.5"/>
      <color rgb="FF000000"/>
      <name val="Times New Roman"/>
      <family val="1"/>
    </font>
    <font>
      <i/>
      <sz val="11.5"/>
      <color rgb="FF000000"/>
      <name val="Times New Roman"/>
      <family val="1"/>
    </font>
    <font>
      <i/>
      <sz val="11.5"/>
      <color theme="1"/>
      <name val="Times New Roman"/>
      <family val="1"/>
    </font>
    <font>
      <b/>
      <sz val="11.5"/>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FFFF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62">
    <xf numFmtId="0" fontId="0" fillId="0" borderId="0" xfId="0" applyAlignment="1">
      <alignment/>
    </xf>
    <xf numFmtId="0" fontId="3" fillId="0" borderId="0" xfId="0" applyFont="1" applyAlignment="1">
      <alignment/>
    </xf>
    <xf numFmtId="0" fontId="0" fillId="0" borderId="0" xfId="0" applyFont="1" applyAlignment="1">
      <alignment/>
    </xf>
    <xf numFmtId="49" fontId="1"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4" fontId="0" fillId="0" borderId="0" xfId="0" applyNumberFormat="1" applyFont="1" applyAlignment="1">
      <alignment/>
    </xf>
    <xf numFmtId="0" fontId="25" fillId="0" borderId="0" xfId="0" applyFont="1" applyAlignment="1">
      <alignment/>
    </xf>
    <xf numFmtId="182" fontId="25" fillId="0" borderId="0" xfId="0" applyNumberFormat="1" applyFont="1" applyAlignment="1">
      <alignment/>
    </xf>
    <xf numFmtId="0" fontId="0" fillId="24" borderId="0" xfId="0" applyFont="1" applyFill="1" applyAlignment="1">
      <alignment/>
    </xf>
    <xf numFmtId="0" fontId="26" fillId="0" borderId="0" xfId="0" applyFont="1" applyAlignment="1">
      <alignment/>
    </xf>
    <xf numFmtId="182" fontId="0" fillId="0" borderId="0" xfId="0" applyNumberFormat="1" applyFont="1" applyBorder="1" applyAlignment="1">
      <alignment/>
    </xf>
    <xf numFmtId="0" fontId="0" fillId="0" borderId="0" xfId="0" applyFont="1" applyBorder="1" applyAlignment="1">
      <alignment/>
    </xf>
    <xf numFmtId="4" fontId="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0" xfId="0" applyNumberFormat="1" applyFont="1" applyFill="1" applyAlignment="1">
      <alignment horizontal="center" vertical="center"/>
    </xf>
    <xf numFmtId="49" fontId="1" fillId="0" borderId="0" xfId="0" applyNumberFormat="1" applyFont="1" applyAlignment="1">
      <alignment horizontal="center" vertical="center"/>
    </xf>
    <xf numFmtId="0" fontId="23" fillId="0" borderId="10" xfId="0" applyFont="1" applyBorder="1" applyAlignment="1">
      <alignment horizontal="left" vertical="center" wrapText="1"/>
    </xf>
    <xf numFmtId="0" fontId="1" fillId="25" borderId="10" xfId="0" applyFont="1" applyFill="1" applyBorder="1" applyAlignment="1">
      <alignment horizontal="left" vertical="center" wrapText="1"/>
    </xf>
    <xf numFmtId="49" fontId="1" fillId="25" borderId="10" xfId="0" applyNumberFormat="1" applyFont="1" applyFill="1" applyBorder="1" applyAlignment="1">
      <alignment horizontal="center" vertical="center" wrapText="1"/>
    </xf>
    <xf numFmtId="0" fontId="1" fillId="25" borderId="10" xfId="0" applyFont="1" applyFill="1" applyBorder="1" applyAlignment="1">
      <alignment horizontal="left" vertical="top" wrapText="1"/>
    </xf>
    <xf numFmtId="0" fontId="0" fillId="0" borderId="0" xfId="0" applyFont="1" applyFill="1" applyAlignment="1">
      <alignment/>
    </xf>
    <xf numFmtId="0" fontId="33" fillId="0" borderId="0" xfId="0" applyFont="1" applyAlignment="1">
      <alignment vertical="center"/>
    </xf>
    <xf numFmtId="0" fontId="34" fillId="26" borderId="10" xfId="0" applyFont="1" applyFill="1" applyBorder="1" applyAlignment="1">
      <alignment horizontal="center" vertical="center" wrapText="1"/>
    </xf>
    <xf numFmtId="0" fontId="35" fillId="0" borderId="10" xfId="0" applyFont="1" applyBorder="1" applyAlignment="1">
      <alignment vertical="center" wrapText="1"/>
    </xf>
    <xf numFmtId="0" fontId="34" fillId="0" borderId="10" xfId="0" applyFont="1" applyBorder="1" applyAlignment="1">
      <alignment vertical="center" wrapText="1"/>
    </xf>
    <xf numFmtId="0" fontId="34" fillId="0" borderId="10" xfId="0" applyFont="1" applyBorder="1" applyAlignment="1">
      <alignment horizontal="justify" vertical="center" wrapText="1"/>
    </xf>
    <xf numFmtId="0" fontId="36" fillId="0" borderId="10" xfId="0" applyFont="1" applyBorder="1" applyAlignment="1">
      <alignment vertical="center" wrapText="1"/>
    </xf>
    <xf numFmtId="0" fontId="33" fillId="0" borderId="10" xfId="0" applyFont="1" applyBorder="1" applyAlignment="1">
      <alignment horizontal="justify" vertical="center" wrapText="1"/>
    </xf>
    <xf numFmtId="0" fontId="37" fillId="0" borderId="10" xfId="0" applyFont="1" applyBorder="1" applyAlignment="1">
      <alignment horizontal="justify" vertical="center" wrapText="1"/>
    </xf>
    <xf numFmtId="0" fontId="33" fillId="25" borderId="10" xfId="0" applyFont="1" applyFill="1" applyBorder="1" applyAlignment="1">
      <alignment horizontal="justify" vertical="center" wrapText="1"/>
    </xf>
    <xf numFmtId="0" fontId="36" fillId="25" borderId="10" xfId="0" applyFont="1" applyFill="1" applyBorder="1" applyAlignment="1">
      <alignment vertical="center" wrapText="1"/>
    </xf>
    <xf numFmtId="49" fontId="23" fillId="25" borderId="10" xfId="0" applyNumberFormat="1" applyFont="1" applyFill="1" applyBorder="1" applyAlignment="1">
      <alignment horizontal="center" vertical="center" wrapText="1"/>
    </xf>
    <xf numFmtId="0" fontId="34" fillId="25" borderId="10" xfId="0" applyFont="1" applyFill="1" applyBorder="1" applyAlignment="1">
      <alignment vertical="center" wrapText="1"/>
    </xf>
    <xf numFmtId="0" fontId="34" fillId="25" borderId="10" xfId="0" applyFont="1" applyFill="1" applyBorder="1" applyAlignment="1">
      <alignment horizontal="justify" vertical="center" wrapText="1"/>
    </xf>
    <xf numFmtId="0" fontId="37" fillId="25" borderId="10" xfId="0" applyFont="1" applyFill="1" applyBorder="1" applyAlignment="1">
      <alignment horizontal="justify" vertical="center" wrapText="1"/>
    </xf>
    <xf numFmtId="0" fontId="33" fillId="0" borderId="10" xfId="0" applyFont="1" applyBorder="1" applyAlignment="1">
      <alignment vertical="center" wrapText="1"/>
    </xf>
    <xf numFmtId="0" fontId="33" fillId="25" borderId="10" xfId="0" applyFont="1" applyFill="1" applyBorder="1" applyAlignment="1">
      <alignment vertical="center" wrapText="1"/>
    </xf>
    <xf numFmtId="49" fontId="2" fillId="25" borderId="10" xfId="0" applyNumberFormat="1" applyFont="1" applyFill="1" applyBorder="1" applyAlignment="1">
      <alignment horizontal="center" vertical="center" wrapText="1"/>
    </xf>
    <xf numFmtId="0" fontId="37" fillId="0" borderId="10" xfId="0" applyFont="1" applyBorder="1" applyAlignment="1">
      <alignment vertical="center" wrapText="1"/>
    </xf>
    <xf numFmtId="0" fontId="33" fillId="27" borderId="10" xfId="0" applyFont="1" applyFill="1" applyBorder="1" applyAlignment="1">
      <alignment vertical="center" wrapText="1"/>
    </xf>
    <xf numFmtId="49" fontId="24" fillId="25" borderId="10" xfId="0" applyNumberFormat="1" applyFont="1" applyFill="1" applyBorder="1" applyAlignment="1">
      <alignment horizontal="center" vertical="center" wrapText="1"/>
    </xf>
    <xf numFmtId="0" fontId="36" fillId="27" borderId="10" xfId="0" applyFont="1" applyFill="1" applyBorder="1" applyAlignment="1">
      <alignment vertical="center" wrapText="1"/>
    </xf>
    <xf numFmtId="0" fontId="38" fillId="0" borderId="10" xfId="0" applyFont="1" applyBorder="1" applyAlignment="1">
      <alignment horizontal="justify" vertical="center" wrapText="1"/>
    </xf>
    <xf numFmtId="0" fontId="34" fillId="27" borderId="10" xfId="0" applyFont="1" applyFill="1" applyBorder="1" applyAlignment="1">
      <alignment vertical="center" wrapText="1"/>
    </xf>
    <xf numFmtId="0" fontId="38" fillId="0" borderId="10" xfId="0" applyFont="1" applyBorder="1" applyAlignment="1">
      <alignment vertical="center" wrapText="1"/>
    </xf>
    <xf numFmtId="0" fontId="34" fillId="0" borderId="0" xfId="0" applyFont="1" applyAlignment="1">
      <alignment/>
    </xf>
    <xf numFmtId="49" fontId="1" fillId="0" borderId="11" xfId="0" applyNumberFormat="1" applyFont="1" applyBorder="1" applyAlignment="1">
      <alignment horizontal="center" vertical="center" wrapText="1"/>
    </xf>
    <xf numFmtId="0" fontId="36" fillId="0" borderId="12" xfId="0" applyFont="1" applyBorder="1" applyAlignment="1">
      <alignment vertical="center" wrapText="1"/>
    </xf>
    <xf numFmtId="0" fontId="34" fillId="0" borderId="13" xfId="0" applyFont="1" applyBorder="1" applyAlignment="1">
      <alignment vertical="center" wrapText="1"/>
    </xf>
    <xf numFmtId="0" fontId="29" fillId="0" borderId="10" xfId="0" applyFont="1" applyBorder="1" applyAlignment="1">
      <alignment vertical="center" wrapText="1"/>
    </xf>
    <xf numFmtId="0" fontId="1" fillId="20" borderId="10" xfId="0" applyFont="1" applyFill="1" applyBorder="1" applyAlignment="1">
      <alignment horizontal="center" vertical="center" wrapText="1"/>
    </xf>
    <xf numFmtId="4" fontId="23" fillId="0" borderId="10"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34" fillId="0" borderId="10" xfId="0" applyFont="1" applyBorder="1" applyAlignment="1">
      <alignment wrapText="1"/>
    </xf>
    <xf numFmtId="49" fontId="1" fillId="25" borderId="11" xfId="0" applyNumberFormat="1" applyFont="1" applyFill="1" applyBorder="1" applyAlignment="1">
      <alignment horizontal="center" vertical="center" wrapText="1"/>
    </xf>
    <xf numFmtId="0" fontId="33" fillId="0" borderId="12" xfId="0" applyFont="1" applyBorder="1" applyAlignment="1">
      <alignment vertical="center" wrapText="1"/>
    </xf>
    <xf numFmtId="0" fontId="33" fillId="0" borderId="13" xfId="0" applyFont="1" applyBorder="1" applyAlignment="1">
      <alignment vertical="center" wrapText="1"/>
    </xf>
    <xf numFmtId="0" fontId="28"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496"/>
  <sheetViews>
    <sheetView tabSelected="1" zoomScale="70" zoomScaleNormal="70" zoomScaleSheetLayoutView="100" zoomScalePageLayoutView="0" workbookViewId="0" topLeftCell="A369">
      <selection activeCell="I350" sqref="I350"/>
    </sheetView>
  </sheetViews>
  <sheetFormatPr defaultColWidth="9.00390625" defaultRowHeight="12.75"/>
  <cols>
    <col min="1" max="1" width="67.875" style="7" customWidth="1"/>
    <col min="2" max="2" width="6.625" style="6" customWidth="1"/>
    <col min="3" max="3" width="6.375" style="6" customWidth="1"/>
    <col min="4" max="4" width="16.25390625" style="6" customWidth="1"/>
    <col min="5" max="5" width="5.625" style="6" customWidth="1"/>
    <col min="6" max="6" width="18.00390625" style="18" customWidth="1"/>
    <col min="7" max="7" width="18.75390625" style="18" customWidth="1"/>
    <col min="8" max="8" width="17.75390625" style="2" customWidth="1"/>
    <col min="9" max="9" width="12.25390625" style="2" customWidth="1"/>
    <col min="10" max="16384" width="9.125" style="2" customWidth="1"/>
  </cols>
  <sheetData>
    <row r="1" spans="3:4" ht="15.75">
      <c r="C1"/>
      <c r="D1" s="25" t="s">
        <v>181</v>
      </c>
    </row>
    <row r="2" spans="3:4" ht="15.75">
      <c r="C2"/>
      <c r="D2" s="25" t="s">
        <v>182</v>
      </c>
    </row>
    <row r="3" spans="3:4" ht="15.75">
      <c r="C3"/>
      <c r="D3" s="25" t="s">
        <v>183</v>
      </c>
    </row>
    <row r="4" spans="3:4" ht="15.75">
      <c r="C4"/>
      <c r="D4" s="25" t="s">
        <v>380</v>
      </c>
    </row>
    <row r="6" spans="1:7" ht="12.75" customHeight="1">
      <c r="A6" s="61" t="s">
        <v>381</v>
      </c>
      <c r="B6" s="61"/>
      <c r="C6" s="61"/>
      <c r="D6" s="61"/>
      <c r="E6" s="61"/>
      <c r="F6" s="61"/>
      <c r="G6" s="61"/>
    </row>
    <row r="7" spans="1:7" ht="18.75" customHeight="1">
      <c r="A7" s="61"/>
      <c r="B7" s="61"/>
      <c r="C7" s="61"/>
      <c r="D7" s="61"/>
      <c r="E7" s="61"/>
      <c r="F7" s="61"/>
      <c r="G7" s="61"/>
    </row>
    <row r="8" spans="1:7" ht="18.75" customHeight="1">
      <c r="A8" s="61"/>
      <c r="B8" s="61"/>
      <c r="C8" s="61"/>
      <c r="D8" s="61"/>
      <c r="E8" s="61"/>
      <c r="F8" s="61"/>
      <c r="G8" s="61"/>
    </row>
    <row r="9" spans="1:7" ht="18.75" customHeight="1">
      <c r="A9" s="61"/>
      <c r="B9" s="61"/>
      <c r="C9" s="61"/>
      <c r="D9" s="61"/>
      <c r="E9" s="61"/>
      <c r="F9" s="61"/>
      <c r="G9" s="61"/>
    </row>
    <row r="10" spans="1:7" s="1" customFormat="1" ht="15.75">
      <c r="A10" s="7"/>
      <c r="B10" s="6"/>
      <c r="C10" s="6"/>
      <c r="D10" s="6"/>
      <c r="E10" s="6"/>
      <c r="F10" s="18"/>
      <c r="G10" s="18"/>
    </row>
    <row r="11" spans="1:7" ht="15.75">
      <c r="A11" s="26" t="s">
        <v>184</v>
      </c>
      <c r="B11" s="26" t="s">
        <v>0</v>
      </c>
      <c r="C11" s="26" t="s">
        <v>1</v>
      </c>
      <c r="D11" s="26" t="s">
        <v>2</v>
      </c>
      <c r="E11" s="26" t="s">
        <v>3</v>
      </c>
      <c r="F11" s="54">
        <v>2020</v>
      </c>
      <c r="G11" s="54">
        <v>2021</v>
      </c>
    </row>
    <row r="12" spans="1:7" ht="15.75">
      <c r="A12" s="27" t="s">
        <v>185</v>
      </c>
      <c r="B12" s="5" t="s">
        <v>8</v>
      </c>
      <c r="C12" s="3"/>
      <c r="D12" s="3"/>
      <c r="E12" s="3"/>
      <c r="F12" s="15">
        <f>F13+F17+F22+F43+F49+F53+F39</f>
        <v>437155.0000000001</v>
      </c>
      <c r="G12" s="15">
        <f>G13+G17+G22+G43+G49+G53+G39</f>
        <v>438747.9099999999</v>
      </c>
    </row>
    <row r="13" spans="1:7" ht="36.75" customHeight="1">
      <c r="A13" s="20" t="s">
        <v>186</v>
      </c>
      <c r="B13" s="4" t="s">
        <v>8</v>
      </c>
      <c r="C13" s="4" t="s">
        <v>5</v>
      </c>
      <c r="D13" s="4"/>
      <c r="E13" s="4"/>
      <c r="F13" s="16">
        <f aca="true" t="shared" si="0" ref="F13:G15">F14</f>
        <v>2047.65</v>
      </c>
      <c r="G13" s="16">
        <f t="shared" si="0"/>
        <v>2047.65</v>
      </c>
    </row>
    <row r="14" spans="1:7" ht="15.75">
      <c r="A14" s="28" t="s">
        <v>187</v>
      </c>
      <c r="B14" s="3" t="s">
        <v>8</v>
      </c>
      <c r="C14" s="3" t="s">
        <v>5</v>
      </c>
      <c r="D14" s="3" t="s">
        <v>27</v>
      </c>
      <c r="E14" s="3"/>
      <c r="F14" s="17">
        <f t="shared" si="0"/>
        <v>2047.65</v>
      </c>
      <c r="G14" s="17">
        <f t="shared" si="0"/>
        <v>2047.65</v>
      </c>
    </row>
    <row r="15" spans="1:7" ht="15.75">
      <c r="A15" s="28" t="s">
        <v>188</v>
      </c>
      <c r="B15" s="3" t="s">
        <v>8</v>
      </c>
      <c r="C15" s="3" t="s">
        <v>5</v>
      </c>
      <c r="D15" s="3" t="s">
        <v>28</v>
      </c>
      <c r="E15" s="3"/>
      <c r="F15" s="17">
        <f t="shared" si="0"/>
        <v>2047.65</v>
      </c>
      <c r="G15" s="17">
        <f t="shared" si="0"/>
        <v>2047.65</v>
      </c>
    </row>
    <row r="16" spans="1:7" ht="45">
      <c r="A16" s="29" t="s">
        <v>189</v>
      </c>
      <c r="B16" s="3" t="s">
        <v>8</v>
      </c>
      <c r="C16" s="3" t="s">
        <v>5</v>
      </c>
      <c r="D16" s="3" t="s">
        <v>28</v>
      </c>
      <c r="E16" s="3" t="s">
        <v>21</v>
      </c>
      <c r="F16" s="17">
        <v>2047.65</v>
      </c>
      <c r="G16" s="17">
        <v>2047.65</v>
      </c>
    </row>
    <row r="17" spans="1:7" ht="30">
      <c r="A17" s="30" t="s">
        <v>190</v>
      </c>
      <c r="B17" s="4" t="s">
        <v>8</v>
      </c>
      <c r="C17" s="4" t="s">
        <v>6</v>
      </c>
      <c r="D17" s="4"/>
      <c r="E17" s="4"/>
      <c r="F17" s="16">
        <f>F18</f>
        <v>18400.66</v>
      </c>
      <c r="G17" s="16">
        <f>G18</f>
        <v>18409.559999999998</v>
      </c>
    </row>
    <row r="18" spans="1:7" ht="15.75">
      <c r="A18" s="28" t="s">
        <v>187</v>
      </c>
      <c r="B18" s="3" t="s">
        <v>8</v>
      </c>
      <c r="C18" s="3" t="s">
        <v>6</v>
      </c>
      <c r="D18" s="3" t="s">
        <v>27</v>
      </c>
      <c r="E18" s="3"/>
      <c r="F18" s="17">
        <f>F19</f>
        <v>18400.66</v>
      </c>
      <c r="G18" s="17">
        <f>G19</f>
        <v>18409.559999999998</v>
      </c>
    </row>
    <row r="19" spans="1:7" ht="15.75">
      <c r="A19" s="28" t="s">
        <v>191</v>
      </c>
      <c r="B19" s="3" t="s">
        <v>8</v>
      </c>
      <c r="C19" s="3" t="s">
        <v>6</v>
      </c>
      <c r="D19" s="3" t="s">
        <v>29</v>
      </c>
      <c r="E19" s="3"/>
      <c r="F19" s="17">
        <f>F20+F21</f>
        <v>18400.66</v>
      </c>
      <c r="G19" s="17">
        <f>G20+G21</f>
        <v>18409.559999999998</v>
      </c>
    </row>
    <row r="20" spans="1:7" ht="45">
      <c r="A20" s="29" t="s">
        <v>189</v>
      </c>
      <c r="B20" s="3" t="s">
        <v>8</v>
      </c>
      <c r="C20" s="3" t="s">
        <v>6</v>
      </c>
      <c r="D20" s="3" t="s">
        <v>29</v>
      </c>
      <c r="E20" s="3" t="s">
        <v>21</v>
      </c>
      <c r="F20" s="17">
        <v>10582.89</v>
      </c>
      <c r="G20" s="17">
        <v>10582.89</v>
      </c>
    </row>
    <row r="21" spans="1:7" ht="30">
      <c r="A21" s="33" t="s">
        <v>192</v>
      </c>
      <c r="B21" s="22" t="s">
        <v>8</v>
      </c>
      <c r="C21" s="22" t="s">
        <v>6</v>
      </c>
      <c r="D21" s="22" t="s">
        <v>29</v>
      </c>
      <c r="E21" s="22" t="s">
        <v>22</v>
      </c>
      <c r="F21" s="17">
        <v>7817.77</v>
      </c>
      <c r="G21" s="17">
        <v>7826.67</v>
      </c>
    </row>
    <row r="22" spans="1:8" ht="45">
      <c r="A22" s="34" t="s">
        <v>193</v>
      </c>
      <c r="B22" s="35" t="s">
        <v>8</v>
      </c>
      <c r="C22" s="35" t="s">
        <v>9</v>
      </c>
      <c r="D22" s="35"/>
      <c r="E22" s="35"/>
      <c r="F22" s="16">
        <f>F23+F25+F30</f>
        <v>190242.38999999998</v>
      </c>
      <c r="G22" s="16">
        <f>G23+G25+G30</f>
        <v>190552.46</v>
      </c>
      <c r="H22" s="13"/>
    </row>
    <row r="23" spans="1:8" ht="15.75">
      <c r="A23" s="36" t="s">
        <v>194</v>
      </c>
      <c r="B23" s="22" t="s">
        <v>8</v>
      </c>
      <c r="C23" s="22" t="s">
        <v>9</v>
      </c>
      <c r="D23" s="22" t="s">
        <v>32</v>
      </c>
      <c r="E23" s="22"/>
      <c r="F23" s="17">
        <f>F24</f>
        <v>399.9</v>
      </c>
      <c r="G23" s="17">
        <f>G24</f>
        <v>399.9</v>
      </c>
      <c r="H23" s="13"/>
    </row>
    <row r="24" spans="1:8" ht="45">
      <c r="A24" s="37" t="s">
        <v>189</v>
      </c>
      <c r="B24" s="22" t="s">
        <v>8</v>
      </c>
      <c r="C24" s="22" t="s">
        <v>9</v>
      </c>
      <c r="D24" s="22" t="s">
        <v>32</v>
      </c>
      <c r="E24" s="22" t="s">
        <v>21</v>
      </c>
      <c r="F24" s="17">
        <v>399.9</v>
      </c>
      <c r="G24" s="17">
        <v>399.9</v>
      </c>
      <c r="H24" s="13"/>
    </row>
    <row r="25" spans="1:8" ht="30">
      <c r="A25" s="36" t="s">
        <v>195</v>
      </c>
      <c r="B25" s="22" t="s">
        <v>8</v>
      </c>
      <c r="C25" s="22" t="s">
        <v>9</v>
      </c>
      <c r="D25" s="22" t="s">
        <v>158</v>
      </c>
      <c r="E25" s="22"/>
      <c r="F25" s="17">
        <f>F26</f>
        <v>3153.34</v>
      </c>
      <c r="G25" s="17">
        <f>G26</f>
        <v>3153.34</v>
      </c>
      <c r="H25" s="13"/>
    </row>
    <row r="26" spans="1:8" ht="30">
      <c r="A26" s="36" t="s">
        <v>196</v>
      </c>
      <c r="B26" s="22" t="s">
        <v>8</v>
      </c>
      <c r="C26" s="22" t="s">
        <v>9</v>
      </c>
      <c r="D26" s="22" t="s">
        <v>159</v>
      </c>
      <c r="E26" s="22"/>
      <c r="F26" s="17">
        <f>F27</f>
        <v>3153.34</v>
      </c>
      <c r="G26" s="17">
        <f>G27</f>
        <v>3153.34</v>
      </c>
      <c r="H26" s="13"/>
    </row>
    <row r="27" spans="1:8" ht="15.75">
      <c r="A27" s="36" t="s">
        <v>191</v>
      </c>
      <c r="B27" s="22" t="s">
        <v>8</v>
      </c>
      <c r="C27" s="22" t="s">
        <v>9</v>
      </c>
      <c r="D27" s="22" t="s">
        <v>160</v>
      </c>
      <c r="E27" s="22"/>
      <c r="F27" s="17">
        <f>F28+F29</f>
        <v>3153.34</v>
      </c>
      <c r="G27" s="17">
        <f>G28+G29</f>
        <v>3153.34</v>
      </c>
      <c r="H27" s="13"/>
    </row>
    <row r="28" spans="1:8" ht="45">
      <c r="A28" s="37" t="s">
        <v>189</v>
      </c>
      <c r="B28" s="22" t="s">
        <v>8</v>
      </c>
      <c r="C28" s="22" t="s">
        <v>9</v>
      </c>
      <c r="D28" s="22" t="s">
        <v>160</v>
      </c>
      <c r="E28" s="22" t="s">
        <v>21</v>
      </c>
      <c r="F28" s="17">
        <f>860.59+100+192.75</f>
        <v>1153.3400000000001</v>
      </c>
      <c r="G28" s="17">
        <f>860.59+100+192.75</f>
        <v>1153.3400000000001</v>
      </c>
      <c r="H28" s="13"/>
    </row>
    <row r="29" spans="1:8" ht="30">
      <c r="A29" s="33" t="s">
        <v>192</v>
      </c>
      <c r="B29" s="22" t="s">
        <v>8</v>
      </c>
      <c r="C29" s="22" t="s">
        <v>9</v>
      </c>
      <c r="D29" s="22" t="s">
        <v>160</v>
      </c>
      <c r="E29" s="22" t="s">
        <v>22</v>
      </c>
      <c r="F29" s="17">
        <v>2000</v>
      </c>
      <c r="G29" s="17">
        <v>2000</v>
      </c>
      <c r="H29" s="13"/>
    </row>
    <row r="30" spans="1:8" ht="15.75">
      <c r="A30" s="36" t="s">
        <v>187</v>
      </c>
      <c r="B30" s="22" t="s">
        <v>8</v>
      </c>
      <c r="C30" s="22" t="s">
        <v>9</v>
      </c>
      <c r="D30" s="22" t="s">
        <v>27</v>
      </c>
      <c r="E30" s="22"/>
      <c r="F30" s="17">
        <f>F31+F35+F37</f>
        <v>186689.15</v>
      </c>
      <c r="G30" s="17">
        <f>G31+G35+G37</f>
        <v>186999.22</v>
      </c>
      <c r="H30" s="13"/>
    </row>
    <row r="31" spans="1:8" ht="15.75">
      <c r="A31" s="36" t="s">
        <v>191</v>
      </c>
      <c r="B31" s="22" t="s">
        <v>8</v>
      </c>
      <c r="C31" s="22" t="s">
        <v>9</v>
      </c>
      <c r="D31" s="22" t="s">
        <v>29</v>
      </c>
      <c r="E31" s="22"/>
      <c r="F31" s="17">
        <f>F32+F33+F34</f>
        <v>185578.75</v>
      </c>
      <c r="G31" s="17">
        <f>G32+G33+G34</f>
        <v>185888.82</v>
      </c>
      <c r="H31" s="13"/>
    </row>
    <row r="32" spans="1:8" ht="45">
      <c r="A32" s="37" t="s">
        <v>189</v>
      </c>
      <c r="B32" s="22" t="s">
        <v>8</v>
      </c>
      <c r="C32" s="22" t="s">
        <v>9</v>
      </c>
      <c r="D32" s="22" t="s">
        <v>29</v>
      </c>
      <c r="E32" s="22" t="s">
        <v>21</v>
      </c>
      <c r="F32" s="17">
        <f>146432.28-860.59-100-192.75-1026.62-713.44</f>
        <v>143538.88</v>
      </c>
      <c r="G32" s="17">
        <f>146432.28-860.59-100-192.75-1026.62-713.44</f>
        <v>143538.88</v>
      </c>
      <c r="H32" s="13"/>
    </row>
    <row r="33" spans="1:8" ht="30">
      <c r="A33" s="33" t="s">
        <v>192</v>
      </c>
      <c r="B33" s="22" t="s">
        <v>8</v>
      </c>
      <c r="C33" s="22" t="s">
        <v>9</v>
      </c>
      <c r="D33" s="22" t="s">
        <v>29</v>
      </c>
      <c r="E33" s="22" t="s">
        <v>22</v>
      </c>
      <c r="F33" s="17">
        <f>43984.77-2000</f>
        <v>41984.77</v>
      </c>
      <c r="G33" s="17">
        <f>44294.84-2000</f>
        <v>42294.84</v>
      </c>
      <c r="H33" s="13"/>
    </row>
    <row r="34" spans="1:8" ht="15.75">
      <c r="A34" s="37" t="s">
        <v>197</v>
      </c>
      <c r="B34" s="22" t="s">
        <v>8</v>
      </c>
      <c r="C34" s="22" t="s">
        <v>9</v>
      </c>
      <c r="D34" s="22" t="s">
        <v>29</v>
      </c>
      <c r="E34" s="22" t="s">
        <v>23</v>
      </c>
      <c r="F34" s="17">
        <v>55.1</v>
      </c>
      <c r="G34" s="17">
        <v>55.1</v>
      </c>
      <c r="H34" s="13"/>
    </row>
    <row r="35" spans="1:8" ht="30">
      <c r="A35" s="36" t="s">
        <v>198</v>
      </c>
      <c r="B35" s="22" t="s">
        <v>8</v>
      </c>
      <c r="C35" s="22" t="s">
        <v>9</v>
      </c>
      <c r="D35" s="22" t="s">
        <v>30</v>
      </c>
      <c r="E35" s="22"/>
      <c r="F35" s="17">
        <f>F36</f>
        <v>710.5</v>
      </c>
      <c r="G35" s="17">
        <f>G36</f>
        <v>710.5</v>
      </c>
      <c r="H35" s="13"/>
    </row>
    <row r="36" spans="1:8" ht="45">
      <c r="A36" s="37" t="s">
        <v>189</v>
      </c>
      <c r="B36" s="22" t="s">
        <v>8</v>
      </c>
      <c r="C36" s="22" t="s">
        <v>9</v>
      </c>
      <c r="D36" s="22" t="s">
        <v>30</v>
      </c>
      <c r="E36" s="22" t="s">
        <v>21</v>
      </c>
      <c r="F36" s="17">
        <v>710.5</v>
      </c>
      <c r="G36" s="17">
        <v>710.5</v>
      </c>
      <c r="H36" s="13"/>
    </row>
    <row r="37" spans="1:8" ht="30">
      <c r="A37" s="36" t="s">
        <v>199</v>
      </c>
      <c r="B37" s="22" t="s">
        <v>8</v>
      </c>
      <c r="C37" s="22" t="s">
        <v>9</v>
      </c>
      <c r="D37" s="22" t="s">
        <v>31</v>
      </c>
      <c r="E37" s="22"/>
      <c r="F37" s="17">
        <f>F38</f>
        <v>399.9</v>
      </c>
      <c r="G37" s="17">
        <f>G38</f>
        <v>399.9</v>
      </c>
      <c r="H37" s="13"/>
    </row>
    <row r="38" spans="1:8" ht="45">
      <c r="A38" s="37" t="s">
        <v>189</v>
      </c>
      <c r="B38" s="22" t="s">
        <v>8</v>
      </c>
      <c r="C38" s="22" t="s">
        <v>9</v>
      </c>
      <c r="D38" s="22" t="s">
        <v>31</v>
      </c>
      <c r="E38" s="22" t="s">
        <v>21</v>
      </c>
      <c r="F38" s="17">
        <v>399.9</v>
      </c>
      <c r="G38" s="17">
        <v>399.9</v>
      </c>
      <c r="H38" s="13"/>
    </row>
    <row r="39" spans="1:8" ht="15.75">
      <c r="A39" s="36" t="s">
        <v>200</v>
      </c>
      <c r="B39" s="22" t="s">
        <v>8</v>
      </c>
      <c r="C39" s="22" t="s">
        <v>7</v>
      </c>
      <c r="D39" s="22"/>
      <c r="E39" s="22"/>
      <c r="F39" s="17">
        <f aca="true" t="shared" si="1" ref="F39:G41">F40</f>
        <v>141.4</v>
      </c>
      <c r="G39" s="17">
        <f t="shared" si="1"/>
        <v>149.1</v>
      </c>
      <c r="H39" s="13"/>
    </row>
    <row r="40" spans="1:8" ht="15.75">
      <c r="A40" s="36" t="s">
        <v>187</v>
      </c>
      <c r="B40" s="22" t="s">
        <v>8</v>
      </c>
      <c r="C40" s="22" t="s">
        <v>7</v>
      </c>
      <c r="D40" s="22" t="s">
        <v>27</v>
      </c>
      <c r="E40" s="22"/>
      <c r="F40" s="17">
        <f t="shared" si="1"/>
        <v>141.4</v>
      </c>
      <c r="G40" s="17">
        <f t="shared" si="1"/>
        <v>149.1</v>
      </c>
      <c r="H40" s="13"/>
    </row>
    <row r="41" spans="1:8" ht="45">
      <c r="A41" s="36" t="s">
        <v>201</v>
      </c>
      <c r="B41" s="22" t="s">
        <v>8</v>
      </c>
      <c r="C41" s="22" t="s">
        <v>7</v>
      </c>
      <c r="D41" s="22" t="s">
        <v>154</v>
      </c>
      <c r="E41" s="22"/>
      <c r="F41" s="17">
        <f t="shared" si="1"/>
        <v>141.4</v>
      </c>
      <c r="G41" s="17">
        <f t="shared" si="1"/>
        <v>149.1</v>
      </c>
      <c r="H41" s="13"/>
    </row>
    <row r="42" spans="1:8" ht="30">
      <c r="A42" s="33" t="s">
        <v>192</v>
      </c>
      <c r="B42" s="22" t="s">
        <v>8</v>
      </c>
      <c r="C42" s="22" t="s">
        <v>7</v>
      </c>
      <c r="D42" s="22" t="s">
        <v>154</v>
      </c>
      <c r="E42" s="22" t="s">
        <v>22</v>
      </c>
      <c r="F42" s="17">
        <v>141.4</v>
      </c>
      <c r="G42" s="17">
        <v>149.1</v>
      </c>
      <c r="H42" s="13"/>
    </row>
    <row r="43" spans="1:8" ht="30">
      <c r="A43" s="34" t="s">
        <v>202</v>
      </c>
      <c r="B43" s="35" t="s">
        <v>8</v>
      </c>
      <c r="C43" s="35" t="s">
        <v>12</v>
      </c>
      <c r="D43" s="35"/>
      <c r="E43" s="35"/>
      <c r="F43" s="16">
        <f>F44</f>
        <v>5121.860000000001</v>
      </c>
      <c r="G43" s="16">
        <f>G44</f>
        <v>5123.150000000001</v>
      </c>
      <c r="H43" s="14"/>
    </row>
    <row r="44" spans="1:8" ht="15.75">
      <c r="A44" s="36" t="s">
        <v>187</v>
      </c>
      <c r="B44" s="22" t="s">
        <v>8</v>
      </c>
      <c r="C44" s="22" t="s">
        <v>12</v>
      </c>
      <c r="D44" s="22" t="s">
        <v>27</v>
      </c>
      <c r="E44" s="22"/>
      <c r="F44" s="17">
        <f>F45</f>
        <v>5121.860000000001</v>
      </c>
      <c r="G44" s="17">
        <f>G45</f>
        <v>5123.150000000001</v>
      </c>
      <c r="H44" s="14"/>
    </row>
    <row r="45" spans="1:8" ht="15.75">
      <c r="A45" s="36" t="s">
        <v>191</v>
      </c>
      <c r="B45" s="22" t="s">
        <v>8</v>
      </c>
      <c r="C45" s="22" t="s">
        <v>12</v>
      </c>
      <c r="D45" s="22" t="s">
        <v>29</v>
      </c>
      <c r="E45" s="22"/>
      <c r="F45" s="17">
        <f>F46+F47+F48</f>
        <v>5121.860000000001</v>
      </c>
      <c r="G45" s="17">
        <f>G46+G47+G48</f>
        <v>5123.150000000001</v>
      </c>
      <c r="H45" s="14"/>
    </row>
    <row r="46" spans="1:8" ht="60" customHeight="1">
      <c r="A46" s="21" t="s">
        <v>189</v>
      </c>
      <c r="B46" s="22" t="s">
        <v>8</v>
      </c>
      <c r="C46" s="22" t="s">
        <v>12</v>
      </c>
      <c r="D46" s="22" t="s">
        <v>29</v>
      </c>
      <c r="E46" s="22" t="s">
        <v>21</v>
      </c>
      <c r="F46" s="17">
        <v>4794.77</v>
      </c>
      <c r="G46" s="17">
        <v>4794.77</v>
      </c>
      <c r="H46" s="14"/>
    </row>
    <row r="47" spans="1:7" ht="30">
      <c r="A47" s="33" t="s">
        <v>192</v>
      </c>
      <c r="B47" s="22" t="s">
        <v>8</v>
      </c>
      <c r="C47" s="22" t="s">
        <v>12</v>
      </c>
      <c r="D47" s="22" t="s">
        <v>29</v>
      </c>
      <c r="E47" s="22" t="s">
        <v>22</v>
      </c>
      <c r="F47" s="17">
        <f>327.09-19</f>
        <v>308.09</v>
      </c>
      <c r="G47" s="17">
        <f>328.38-19</f>
        <v>309.38</v>
      </c>
    </row>
    <row r="48" spans="1:7" ht="15.75">
      <c r="A48" s="37" t="s">
        <v>197</v>
      </c>
      <c r="B48" s="22" t="s">
        <v>8</v>
      </c>
      <c r="C48" s="22" t="s">
        <v>12</v>
      </c>
      <c r="D48" s="22" t="s">
        <v>29</v>
      </c>
      <c r="E48" s="22" t="s">
        <v>23</v>
      </c>
      <c r="F48" s="17">
        <v>19</v>
      </c>
      <c r="G48" s="17">
        <v>19</v>
      </c>
    </row>
    <row r="49" spans="1:7" ht="15.75">
      <c r="A49" s="38" t="s">
        <v>203</v>
      </c>
      <c r="B49" s="35" t="s">
        <v>8</v>
      </c>
      <c r="C49" s="35" t="s">
        <v>17</v>
      </c>
      <c r="D49" s="35"/>
      <c r="E49" s="35"/>
      <c r="F49" s="16">
        <f aca="true" t="shared" si="2" ref="F49:G51">F50</f>
        <v>42809.6</v>
      </c>
      <c r="G49" s="16">
        <f t="shared" si="2"/>
        <v>42809.6</v>
      </c>
    </row>
    <row r="50" spans="1:7" ht="15.75">
      <c r="A50" s="36" t="s">
        <v>187</v>
      </c>
      <c r="B50" s="22" t="s">
        <v>8</v>
      </c>
      <c r="C50" s="22" t="s">
        <v>17</v>
      </c>
      <c r="D50" s="22" t="s">
        <v>27</v>
      </c>
      <c r="E50" s="22"/>
      <c r="F50" s="17">
        <f t="shared" si="2"/>
        <v>42809.6</v>
      </c>
      <c r="G50" s="17">
        <f t="shared" si="2"/>
        <v>42809.6</v>
      </c>
    </row>
    <row r="51" spans="1:7" ht="15.75">
      <c r="A51" s="36" t="s">
        <v>204</v>
      </c>
      <c r="B51" s="22" t="s">
        <v>8</v>
      </c>
      <c r="C51" s="22" t="s">
        <v>17</v>
      </c>
      <c r="D51" s="22" t="s">
        <v>95</v>
      </c>
      <c r="E51" s="22"/>
      <c r="F51" s="17">
        <f t="shared" si="2"/>
        <v>42809.6</v>
      </c>
      <c r="G51" s="17">
        <f t="shared" si="2"/>
        <v>42809.6</v>
      </c>
    </row>
    <row r="52" spans="1:7" ht="15.75">
      <c r="A52" s="37" t="s">
        <v>197</v>
      </c>
      <c r="B52" s="22" t="s">
        <v>8</v>
      </c>
      <c r="C52" s="22" t="s">
        <v>17</v>
      </c>
      <c r="D52" s="22" t="s">
        <v>95</v>
      </c>
      <c r="E52" s="22" t="s">
        <v>23</v>
      </c>
      <c r="F52" s="17">
        <v>42809.6</v>
      </c>
      <c r="G52" s="17">
        <v>42809.6</v>
      </c>
    </row>
    <row r="53" spans="1:7" s="1" customFormat="1" ht="15.75">
      <c r="A53" s="34" t="s">
        <v>205</v>
      </c>
      <c r="B53" s="35" t="s">
        <v>8</v>
      </c>
      <c r="C53" s="35" t="s">
        <v>19</v>
      </c>
      <c r="D53" s="35"/>
      <c r="E53" s="35"/>
      <c r="F53" s="16">
        <f>F54+F56+F60+F64+F68+F72+F76+F80+F84+F88</f>
        <v>178391.44000000006</v>
      </c>
      <c r="G53" s="16">
        <f>G54+G56+G60+G64+G68+G72+G76+G80+G84+G88</f>
        <v>179656.38999999996</v>
      </c>
    </row>
    <row r="54" spans="1:7" ht="30">
      <c r="A54" s="36" t="s">
        <v>206</v>
      </c>
      <c r="B54" s="22" t="s">
        <v>8</v>
      </c>
      <c r="C54" s="22" t="s">
        <v>19</v>
      </c>
      <c r="D54" s="22" t="s">
        <v>94</v>
      </c>
      <c r="E54" s="22"/>
      <c r="F54" s="17">
        <f>F55</f>
        <v>7005.7</v>
      </c>
      <c r="G54" s="17">
        <f>G55</f>
        <v>7005.7</v>
      </c>
    </row>
    <row r="55" spans="1:7" ht="45">
      <c r="A55" s="37" t="s">
        <v>189</v>
      </c>
      <c r="B55" s="22" t="s">
        <v>8</v>
      </c>
      <c r="C55" s="22" t="s">
        <v>19</v>
      </c>
      <c r="D55" s="22" t="s">
        <v>94</v>
      </c>
      <c r="E55" s="22" t="s">
        <v>21</v>
      </c>
      <c r="F55" s="17">
        <v>7005.7</v>
      </c>
      <c r="G55" s="17">
        <v>7005.7</v>
      </c>
    </row>
    <row r="56" spans="1:7" ht="15.75">
      <c r="A56" s="36" t="s">
        <v>207</v>
      </c>
      <c r="B56" s="22" t="s">
        <v>14</v>
      </c>
      <c r="C56" s="22" t="s">
        <v>19</v>
      </c>
      <c r="D56" s="22" t="s">
        <v>39</v>
      </c>
      <c r="E56" s="22"/>
      <c r="F56" s="17">
        <f aca="true" t="shared" si="3" ref="F56:G58">F57</f>
        <v>40</v>
      </c>
      <c r="G56" s="17">
        <f t="shared" si="3"/>
        <v>40</v>
      </c>
    </row>
    <row r="57" spans="1:7" ht="30">
      <c r="A57" s="36" t="s">
        <v>208</v>
      </c>
      <c r="B57" s="22" t="s">
        <v>14</v>
      </c>
      <c r="C57" s="22" t="s">
        <v>19</v>
      </c>
      <c r="D57" s="22" t="s">
        <v>40</v>
      </c>
      <c r="E57" s="22"/>
      <c r="F57" s="17">
        <f t="shared" si="3"/>
        <v>40</v>
      </c>
      <c r="G57" s="17">
        <f t="shared" si="3"/>
        <v>40</v>
      </c>
    </row>
    <row r="58" spans="1:7" ht="30">
      <c r="A58" s="33" t="s">
        <v>209</v>
      </c>
      <c r="B58" s="22" t="s">
        <v>14</v>
      </c>
      <c r="C58" s="22" t="s">
        <v>19</v>
      </c>
      <c r="D58" s="22" t="s">
        <v>143</v>
      </c>
      <c r="E58" s="22"/>
      <c r="F58" s="17">
        <f t="shared" si="3"/>
        <v>40</v>
      </c>
      <c r="G58" s="17">
        <f t="shared" si="3"/>
        <v>40</v>
      </c>
    </row>
    <row r="59" spans="1:7" ht="30">
      <c r="A59" s="33" t="s">
        <v>192</v>
      </c>
      <c r="B59" s="22" t="s">
        <v>14</v>
      </c>
      <c r="C59" s="22" t="s">
        <v>19</v>
      </c>
      <c r="D59" s="22" t="s">
        <v>143</v>
      </c>
      <c r="E59" s="22" t="s">
        <v>22</v>
      </c>
      <c r="F59" s="17">
        <v>40</v>
      </c>
      <c r="G59" s="17">
        <v>40</v>
      </c>
    </row>
    <row r="60" spans="1:7" ht="30">
      <c r="A60" s="36" t="s">
        <v>210</v>
      </c>
      <c r="B60" s="22" t="s">
        <v>14</v>
      </c>
      <c r="C60" s="22" t="s">
        <v>19</v>
      </c>
      <c r="D60" s="22" t="s">
        <v>87</v>
      </c>
      <c r="E60" s="22"/>
      <c r="F60" s="17">
        <f aca="true" t="shared" si="4" ref="F60:G62">F61</f>
        <v>200</v>
      </c>
      <c r="G60" s="17">
        <f t="shared" si="4"/>
        <v>200</v>
      </c>
    </row>
    <row r="61" spans="1:7" ht="30">
      <c r="A61" s="36" t="s">
        <v>211</v>
      </c>
      <c r="B61" s="22" t="s">
        <v>14</v>
      </c>
      <c r="C61" s="22" t="s">
        <v>19</v>
      </c>
      <c r="D61" s="22" t="s">
        <v>86</v>
      </c>
      <c r="E61" s="22"/>
      <c r="F61" s="17">
        <f t="shared" si="4"/>
        <v>200</v>
      </c>
      <c r="G61" s="17">
        <f t="shared" si="4"/>
        <v>200</v>
      </c>
    </row>
    <row r="62" spans="1:7" ht="30">
      <c r="A62" s="33" t="s">
        <v>209</v>
      </c>
      <c r="B62" s="22" t="s">
        <v>14</v>
      </c>
      <c r="C62" s="22" t="s">
        <v>19</v>
      </c>
      <c r="D62" s="22" t="s">
        <v>142</v>
      </c>
      <c r="E62" s="22"/>
      <c r="F62" s="17">
        <f t="shared" si="4"/>
        <v>200</v>
      </c>
      <c r="G62" s="17">
        <f t="shared" si="4"/>
        <v>200</v>
      </c>
    </row>
    <row r="63" spans="1:7" ht="30">
      <c r="A63" s="33" t="s">
        <v>192</v>
      </c>
      <c r="B63" s="22" t="s">
        <v>14</v>
      </c>
      <c r="C63" s="22" t="s">
        <v>19</v>
      </c>
      <c r="D63" s="22" t="s">
        <v>142</v>
      </c>
      <c r="E63" s="22" t="s">
        <v>22</v>
      </c>
      <c r="F63" s="17">
        <f>200</f>
        <v>200</v>
      </c>
      <c r="G63" s="17">
        <f>200</f>
        <v>200</v>
      </c>
    </row>
    <row r="64" spans="1:7" ht="30">
      <c r="A64" s="36" t="s">
        <v>212</v>
      </c>
      <c r="B64" s="22" t="s">
        <v>8</v>
      </c>
      <c r="C64" s="22" t="s">
        <v>19</v>
      </c>
      <c r="D64" s="22" t="s">
        <v>119</v>
      </c>
      <c r="E64" s="22"/>
      <c r="F64" s="17">
        <f aca="true" t="shared" si="5" ref="F64:G66">F65</f>
        <v>150</v>
      </c>
      <c r="G64" s="17">
        <f t="shared" si="5"/>
        <v>150</v>
      </c>
    </row>
    <row r="65" spans="1:7" ht="30">
      <c r="A65" s="36" t="s">
        <v>213</v>
      </c>
      <c r="B65" s="22" t="s">
        <v>8</v>
      </c>
      <c r="C65" s="22" t="s">
        <v>19</v>
      </c>
      <c r="D65" s="22" t="s">
        <v>120</v>
      </c>
      <c r="E65" s="22"/>
      <c r="F65" s="17">
        <f t="shared" si="5"/>
        <v>150</v>
      </c>
      <c r="G65" s="17">
        <f t="shared" si="5"/>
        <v>150</v>
      </c>
    </row>
    <row r="66" spans="1:7" ht="30">
      <c r="A66" s="33" t="s">
        <v>209</v>
      </c>
      <c r="B66" s="22" t="s">
        <v>8</v>
      </c>
      <c r="C66" s="22" t="s">
        <v>19</v>
      </c>
      <c r="D66" s="22" t="s">
        <v>144</v>
      </c>
      <c r="E66" s="22"/>
      <c r="F66" s="17">
        <f t="shared" si="5"/>
        <v>150</v>
      </c>
      <c r="G66" s="17">
        <f t="shared" si="5"/>
        <v>150</v>
      </c>
    </row>
    <row r="67" spans="1:7" ht="30">
      <c r="A67" s="33" t="s">
        <v>192</v>
      </c>
      <c r="B67" s="22" t="s">
        <v>8</v>
      </c>
      <c r="C67" s="22" t="s">
        <v>19</v>
      </c>
      <c r="D67" s="22" t="s">
        <v>144</v>
      </c>
      <c r="E67" s="22" t="s">
        <v>22</v>
      </c>
      <c r="F67" s="17">
        <v>150</v>
      </c>
      <c r="G67" s="17">
        <v>150</v>
      </c>
    </row>
    <row r="68" spans="1:7" ht="30">
      <c r="A68" s="36" t="s">
        <v>195</v>
      </c>
      <c r="B68" s="22" t="s">
        <v>8</v>
      </c>
      <c r="C68" s="22" t="s">
        <v>19</v>
      </c>
      <c r="D68" s="22" t="s">
        <v>158</v>
      </c>
      <c r="E68" s="22"/>
      <c r="F68" s="17">
        <f aca="true" t="shared" si="6" ref="F68:G70">F69</f>
        <v>655.94</v>
      </c>
      <c r="G68" s="17">
        <f t="shared" si="6"/>
        <v>655.94</v>
      </c>
    </row>
    <row r="69" spans="1:7" ht="39.75" customHeight="1">
      <c r="A69" s="23" t="s">
        <v>214</v>
      </c>
      <c r="B69" s="22" t="s">
        <v>8</v>
      </c>
      <c r="C69" s="22" t="s">
        <v>19</v>
      </c>
      <c r="D69" s="22" t="s">
        <v>159</v>
      </c>
      <c r="E69" s="22"/>
      <c r="F69" s="17">
        <f t="shared" si="6"/>
        <v>655.94</v>
      </c>
      <c r="G69" s="17">
        <f t="shared" si="6"/>
        <v>655.94</v>
      </c>
    </row>
    <row r="70" spans="1:7" ht="30">
      <c r="A70" s="33" t="s">
        <v>209</v>
      </c>
      <c r="B70" s="22" t="s">
        <v>8</v>
      </c>
      <c r="C70" s="22" t="s">
        <v>19</v>
      </c>
      <c r="D70" s="22" t="s">
        <v>161</v>
      </c>
      <c r="E70" s="22"/>
      <c r="F70" s="17">
        <f t="shared" si="6"/>
        <v>655.94</v>
      </c>
      <c r="G70" s="17">
        <f t="shared" si="6"/>
        <v>655.94</v>
      </c>
    </row>
    <row r="71" spans="1:7" ht="30">
      <c r="A71" s="33" t="s">
        <v>192</v>
      </c>
      <c r="B71" s="22" t="s">
        <v>8</v>
      </c>
      <c r="C71" s="22" t="s">
        <v>19</v>
      </c>
      <c r="D71" s="22" t="s">
        <v>161</v>
      </c>
      <c r="E71" s="22" t="s">
        <v>22</v>
      </c>
      <c r="F71" s="17">
        <v>655.94</v>
      </c>
      <c r="G71" s="17">
        <v>655.94</v>
      </c>
    </row>
    <row r="72" spans="1:7" ht="30">
      <c r="A72" s="33" t="s">
        <v>215</v>
      </c>
      <c r="B72" s="22" t="s">
        <v>14</v>
      </c>
      <c r="C72" s="22" t="s">
        <v>19</v>
      </c>
      <c r="D72" s="22" t="s">
        <v>155</v>
      </c>
      <c r="E72" s="22"/>
      <c r="F72" s="17">
        <f aca="true" t="shared" si="7" ref="F72:G74">F73</f>
        <v>120</v>
      </c>
      <c r="G72" s="17">
        <f t="shared" si="7"/>
        <v>120</v>
      </c>
    </row>
    <row r="73" spans="1:7" ht="30">
      <c r="A73" s="40" t="s">
        <v>216</v>
      </c>
      <c r="B73" s="22" t="s">
        <v>14</v>
      </c>
      <c r="C73" s="22" t="s">
        <v>19</v>
      </c>
      <c r="D73" s="22" t="s">
        <v>156</v>
      </c>
      <c r="E73" s="22"/>
      <c r="F73" s="17">
        <f t="shared" si="7"/>
        <v>120</v>
      </c>
      <c r="G73" s="17">
        <f t="shared" si="7"/>
        <v>120</v>
      </c>
    </row>
    <row r="74" spans="1:7" ht="30">
      <c r="A74" s="33" t="s">
        <v>209</v>
      </c>
      <c r="B74" s="22" t="s">
        <v>14</v>
      </c>
      <c r="C74" s="22" t="s">
        <v>19</v>
      </c>
      <c r="D74" s="22" t="s">
        <v>162</v>
      </c>
      <c r="E74" s="22"/>
      <c r="F74" s="17">
        <f t="shared" si="7"/>
        <v>120</v>
      </c>
      <c r="G74" s="17">
        <f t="shared" si="7"/>
        <v>120</v>
      </c>
    </row>
    <row r="75" spans="1:7" ht="30">
      <c r="A75" s="33" t="s">
        <v>192</v>
      </c>
      <c r="B75" s="22" t="s">
        <v>14</v>
      </c>
      <c r="C75" s="22" t="s">
        <v>19</v>
      </c>
      <c r="D75" s="22" t="s">
        <v>162</v>
      </c>
      <c r="E75" s="22" t="s">
        <v>22</v>
      </c>
      <c r="F75" s="17">
        <v>120</v>
      </c>
      <c r="G75" s="17">
        <v>120</v>
      </c>
    </row>
    <row r="76" spans="1:7" ht="30">
      <c r="A76" s="36" t="s">
        <v>217</v>
      </c>
      <c r="B76" s="22" t="s">
        <v>14</v>
      </c>
      <c r="C76" s="22" t="s">
        <v>19</v>
      </c>
      <c r="D76" s="22" t="s">
        <v>111</v>
      </c>
      <c r="E76" s="22"/>
      <c r="F76" s="17">
        <f aca="true" t="shared" si="8" ref="F76:G78">F77</f>
        <v>500</v>
      </c>
      <c r="G76" s="17">
        <f t="shared" si="8"/>
        <v>500</v>
      </c>
    </row>
    <row r="77" spans="1:7" ht="30">
      <c r="A77" s="36" t="s">
        <v>218</v>
      </c>
      <c r="B77" s="22" t="s">
        <v>14</v>
      </c>
      <c r="C77" s="22" t="s">
        <v>19</v>
      </c>
      <c r="D77" s="22" t="s">
        <v>112</v>
      </c>
      <c r="E77" s="22"/>
      <c r="F77" s="17">
        <f t="shared" si="8"/>
        <v>500</v>
      </c>
      <c r="G77" s="17">
        <f t="shared" si="8"/>
        <v>500</v>
      </c>
    </row>
    <row r="78" spans="1:7" ht="30">
      <c r="A78" s="33" t="s">
        <v>209</v>
      </c>
      <c r="B78" s="22" t="s">
        <v>14</v>
      </c>
      <c r="C78" s="22" t="s">
        <v>19</v>
      </c>
      <c r="D78" s="22" t="s">
        <v>145</v>
      </c>
      <c r="E78" s="22"/>
      <c r="F78" s="17">
        <f t="shared" si="8"/>
        <v>500</v>
      </c>
      <c r="G78" s="17">
        <f t="shared" si="8"/>
        <v>500</v>
      </c>
    </row>
    <row r="79" spans="1:7" ht="30">
      <c r="A79" s="33" t="s">
        <v>192</v>
      </c>
      <c r="B79" s="22" t="s">
        <v>14</v>
      </c>
      <c r="C79" s="22" t="s">
        <v>19</v>
      </c>
      <c r="D79" s="22" t="s">
        <v>145</v>
      </c>
      <c r="E79" s="22" t="s">
        <v>22</v>
      </c>
      <c r="F79" s="17">
        <v>500</v>
      </c>
      <c r="G79" s="17">
        <v>500</v>
      </c>
    </row>
    <row r="80" spans="1:7" ht="60">
      <c r="A80" s="36" t="s">
        <v>219</v>
      </c>
      <c r="B80" s="22" t="s">
        <v>14</v>
      </c>
      <c r="C80" s="22" t="s">
        <v>19</v>
      </c>
      <c r="D80" s="22" t="s">
        <v>117</v>
      </c>
      <c r="E80" s="22"/>
      <c r="F80" s="17">
        <f aca="true" t="shared" si="9" ref="F80:G82">F81</f>
        <v>50</v>
      </c>
      <c r="G80" s="17">
        <f t="shared" si="9"/>
        <v>50</v>
      </c>
    </row>
    <row r="81" spans="1:7" ht="60">
      <c r="A81" s="36" t="s">
        <v>220</v>
      </c>
      <c r="B81" s="22" t="s">
        <v>14</v>
      </c>
      <c r="C81" s="22" t="s">
        <v>19</v>
      </c>
      <c r="D81" s="22" t="s">
        <v>118</v>
      </c>
      <c r="E81" s="22"/>
      <c r="F81" s="17">
        <f t="shared" si="9"/>
        <v>50</v>
      </c>
      <c r="G81" s="17">
        <f t="shared" si="9"/>
        <v>50</v>
      </c>
    </row>
    <row r="82" spans="1:7" ht="30">
      <c r="A82" s="33" t="s">
        <v>209</v>
      </c>
      <c r="B82" s="22" t="s">
        <v>14</v>
      </c>
      <c r="C82" s="22" t="s">
        <v>19</v>
      </c>
      <c r="D82" s="22" t="s">
        <v>146</v>
      </c>
      <c r="E82" s="22"/>
      <c r="F82" s="17">
        <f t="shared" si="9"/>
        <v>50</v>
      </c>
      <c r="G82" s="17">
        <f t="shared" si="9"/>
        <v>50</v>
      </c>
    </row>
    <row r="83" spans="1:7" ht="30">
      <c r="A83" s="37" t="s">
        <v>192</v>
      </c>
      <c r="B83" s="22" t="s">
        <v>14</v>
      </c>
      <c r="C83" s="22" t="s">
        <v>19</v>
      </c>
      <c r="D83" s="22" t="s">
        <v>146</v>
      </c>
      <c r="E83" s="22" t="s">
        <v>22</v>
      </c>
      <c r="F83" s="17">
        <v>50</v>
      </c>
      <c r="G83" s="17">
        <v>50</v>
      </c>
    </row>
    <row r="84" spans="1:7" ht="30">
      <c r="A84" s="36" t="s">
        <v>221</v>
      </c>
      <c r="B84" s="22" t="s">
        <v>8</v>
      </c>
      <c r="C84" s="22" t="s">
        <v>19</v>
      </c>
      <c r="D84" s="22" t="s">
        <v>121</v>
      </c>
      <c r="E84" s="22"/>
      <c r="F84" s="17">
        <f aca="true" t="shared" si="10" ref="F84:G86">F85</f>
        <v>250</v>
      </c>
      <c r="G84" s="17">
        <f t="shared" si="10"/>
        <v>250</v>
      </c>
    </row>
    <row r="85" spans="1:7" ht="30">
      <c r="A85" s="36" t="s">
        <v>222</v>
      </c>
      <c r="B85" s="22" t="s">
        <v>8</v>
      </c>
      <c r="C85" s="22" t="s">
        <v>19</v>
      </c>
      <c r="D85" s="22" t="s">
        <v>122</v>
      </c>
      <c r="E85" s="22"/>
      <c r="F85" s="17">
        <f t="shared" si="10"/>
        <v>250</v>
      </c>
      <c r="G85" s="17">
        <f t="shared" si="10"/>
        <v>250</v>
      </c>
    </row>
    <row r="86" spans="1:7" ht="30.75" customHeight="1">
      <c r="A86" s="33" t="s">
        <v>209</v>
      </c>
      <c r="B86" s="22" t="s">
        <v>8</v>
      </c>
      <c r="C86" s="22" t="s">
        <v>19</v>
      </c>
      <c r="D86" s="22" t="s">
        <v>147</v>
      </c>
      <c r="E86" s="22"/>
      <c r="F86" s="17">
        <f t="shared" si="10"/>
        <v>250</v>
      </c>
      <c r="G86" s="17">
        <f t="shared" si="10"/>
        <v>250</v>
      </c>
    </row>
    <row r="87" spans="1:7" ht="30">
      <c r="A87" s="33" t="s">
        <v>192</v>
      </c>
      <c r="B87" s="22" t="s">
        <v>8</v>
      </c>
      <c r="C87" s="22" t="s">
        <v>19</v>
      </c>
      <c r="D87" s="22" t="s">
        <v>147</v>
      </c>
      <c r="E87" s="22" t="s">
        <v>22</v>
      </c>
      <c r="F87" s="17">
        <v>250</v>
      </c>
      <c r="G87" s="17">
        <v>250</v>
      </c>
    </row>
    <row r="88" spans="1:7" ht="15.75">
      <c r="A88" s="36" t="s">
        <v>187</v>
      </c>
      <c r="B88" s="22" t="s">
        <v>8</v>
      </c>
      <c r="C88" s="22" t="s">
        <v>19</v>
      </c>
      <c r="D88" s="22" t="s">
        <v>27</v>
      </c>
      <c r="E88" s="22"/>
      <c r="F88" s="17">
        <f>F89+F91+F95+F100+F103+F105+F107+F109+F111+F93</f>
        <v>169419.80000000005</v>
      </c>
      <c r="G88" s="17">
        <f>G89+G91+G95+G100+G103+G105+G107+G109+G111+G93</f>
        <v>170684.74999999997</v>
      </c>
    </row>
    <row r="89" spans="1:7" ht="15.75">
      <c r="A89" s="36" t="s">
        <v>223</v>
      </c>
      <c r="B89" s="22" t="s">
        <v>8</v>
      </c>
      <c r="C89" s="22" t="s">
        <v>19</v>
      </c>
      <c r="D89" s="22" t="s">
        <v>33</v>
      </c>
      <c r="E89" s="22"/>
      <c r="F89" s="17">
        <f>F90</f>
        <v>3778.3499999999995</v>
      </c>
      <c r="G89" s="17">
        <f>G90</f>
        <v>3778.3499999999995</v>
      </c>
    </row>
    <row r="90" spans="1:7" ht="15.75">
      <c r="A90" s="37" t="s">
        <v>197</v>
      </c>
      <c r="B90" s="22" t="s">
        <v>8</v>
      </c>
      <c r="C90" s="22" t="s">
        <v>19</v>
      </c>
      <c r="D90" s="22" t="s">
        <v>33</v>
      </c>
      <c r="E90" s="22" t="s">
        <v>23</v>
      </c>
      <c r="F90" s="17">
        <f>1083.58+220.83+0.35+22.27+301.03+50.29+2100</f>
        <v>3778.3499999999995</v>
      </c>
      <c r="G90" s="17">
        <f>1083.58+220.83+0.35+22.27+301.03+50.29+2100</f>
        <v>3778.3499999999995</v>
      </c>
    </row>
    <row r="91" spans="1:7" ht="30">
      <c r="A91" s="36" t="s">
        <v>224</v>
      </c>
      <c r="B91" s="22" t="s">
        <v>8</v>
      </c>
      <c r="C91" s="22" t="s">
        <v>19</v>
      </c>
      <c r="D91" s="22" t="s">
        <v>110</v>
      </c>
      <c r="E91" s="22"/>
      <c r="F91" s="17">
        <f>F92</f>
        <v>22896.11</v>
      </c>
      <c r="G91" s="17">
        <f>G92</f>
        <v>22901.95</v>
      </c>
    </row>
    <row r="92" spans="1:7" ht="30">
      <c r="A92" s="40" t="s">
        <v>225</v>
      </c>
      <c r="B92" s="22" t="s">
        <v>8</v>
      </c>
      <c r="C92" s="22" t="s">
        <v>19</v>
      </c>
      <c r="D92" s="22" t="s">
        <v>110</v>
      </c>
      <c r="E92" s="22" t="s">
        <v>24</v>
      </c>
      <c r="F92" s="17">
        <v>22896.11</v>
      </c>
      <c r="G92" s="17">
        <v>22901.95</v>
      </c>
    </row>
    <row r="93" spans="1:7" ht="15.75">
      <c r="A93" s="40" t="s">
        <v>383</v>
      </c>
      <c r="B93" s="3" t="s">
        <v>8</v>
      </c>
      <c r="C93" s="3" t="s">
        <v>19</v>
      </c>
      <c r="D93" s="3" t="s">
        <v>382</v>
      </c>
      <c r="E93" s="3"/>
      <c r="F93" s="17">
        <f>F94</f>
        <v>15995.1</v>
      </c>
      <c r="G93" s="17">
        <f>G94</f>
        <v>16502.5</v>
      </c>
    </row>
    <row r="94" spans="1:7" ht="45">
      <c r="A94" s="40" t="s">
        <v>189</v>
      </c>
      <c r="B94" s="3" t="s">
        <v>8</v>
      </c>
      <c r="C94" s="3" t="s">
        <v>19</v>
      </c>
      <c r="D94" s="3" t="s">
        <v>382</v>
      </c>
      <c r="E94" s="3" t="s">
        <v>21</v>
      </c>
      <c r="F94" s="17">
        <v>15995.1</v>
      </c>
      <c r="G94" s="17">
        <v>16502.5</v>
      </c>
    </row>
    <row r="95" spans="1:7" ht="30">
      <c r="A95" s="33" t="s">
        <v>209</v>
      </c>
      <c r="B95" s="22" t="s">
        <v>8</v>
      </c>
      <c r="C95" s="22" t="s">
        <v>19</v>
      </c>
      <c r="D95" s="22" t="s">
        <v>101</v>
      </c>
      <c r="E95" s="22"/>
      <c r="F95" s="17">
        <f>F96+F97+F99+F98</f>
        <v>110914.72000000002</v>
      </c>
      <c r="G95" s="17">
        <f>G96+G97+G99+G98</f>
        <v>111529.29000000001</v>
      </c>
    </row>
    <row r="96" spans="1:7" ht="45">
      <c r="A96" s="37" t="s">
        <v>189</v>
      </c>
      <c r="B96" s="22" t="s">
        <v>14</v>
      </c>
      <c r="C96" s="22" t="s">
        <v>19</v>
      </c>
      <c r="D96" s="22" t="s">
        <v>101</v>
      </c>
      <c r="E96" s="22" t="s">
        <v>21</v>
      </c>
      <c r="F96" s="17">
        <f>3792.17+713.44</f>
        <v>4505.610000000001</v>
      </c>
      <c r="G96" s="17">
        <f>3792.17+713.44</f>
        <v>4505.610000000001</v>
      </c>
    </row>
    <row r="97" spans="1:7" ht="30">
      <c r="A97" s="37" t="s">
        <v>192</v>
      </c>
      <c r="B97" s="22" t="s">
        <v>14</v>
      </c>
      <c r="C97" s="22" t="s">
        <v>19</v>
      </c>
      <c r="D97" s="22" t="s">
        <v>101</v>
      </c>
      <c r="E97" s="22" t="s">
        <v>22</v>
      </c>
      <c r="F97" s="17">
        <f>9131.3+2744.88+6530+500+1000+541.78+400+250+141.55</f>
        <v>21239.51</v>
      </c>
      <c r="G97" s="17">
        <f>9131.3+2744.88+6540+500+1000+542.68+400+250+144.38</f>
        <v>21253.24</v>
      </c>
    </row>
    <row r="98" spans="1:7" ht="30">
      <c r="A98" s="37" t="s">
        <v>225</v>
      </c>
      <c r="B98" s="22" t="s">
        <v>14</v>
      </c>
      <c r="C98" s="22" t="s">
        <v>19</v>
      </c>
      <c r="D98" s="22" t="s">
        <v>101</v>
      </c>
      <c r="E98" s="22" t="s">
        <v>24</v>
      </c>
      <c r="F98" s="17">
        <f>131.32+81778.74</f>
        <v>81910.06000000001</v>
      </c>
      <c r="G98" s="17">
        <f>131.32+82379.58</f>
        <v>82510.90000000001</v>
      </c>
    </row>
    <row r="99" spans="1:7" ht="15.75">
      <c r="A99" s="37" t="s">
        <v>197</v>
      </c>
      <c r="B99" s="22" t="s">
        <v>14</v>
      </c>
      <c r="C99" s="22" t="s">
        <v>19</v>
      </c>
      <c r="D99" s="22" t="s">
        <v>101</v>
      </c>
      <c r="E99" s="22" t="s">
        <v>23</v>
      </c>
      <c r="F99" s="17">
        <f>2500+759.54</f>
        <v>3259.54</v>
      </c>
      <c r="G99" s="17">
        <f>2500+759.54</f>
        <v>3259.54</v>
      </c>
    </row>
    <row r="100" spans="1:7" ht="15.75">
      <c r="A100" s="36" t="s">
        <v>226</v>
      </c>
      <c r="B100" s="22" t="s">
        <v>8</v>
      </c>
      <c r="C100" s="22" t="s">
        <v>19</v>
      </c>
      <c r="D100" s="22" t="s">
        <v>96</v>
      </c>
      <c r="E100" s="22"/>
      <c r="F100" s="17">
        <f>F101+F102</f>
        <v>5648.63</v>
      </c>
      <c r="G100" s="17">
        <f>G101+G102</f>
        <v>5660.97</v>
      </c>
    </row>
    <row r="101" spans="1:7" ht="45">
      <c r="A101" s="37" t="s">
        <v>189</v>
      </c>
      <c r="B101" s="22" t="s">
        <v>8</v>
      </c>
      <c r="C101" s="22" t="s">
        <v>19</v>
      </c>
      <c r="D101" s="22" t="s">
        <v>96</v>
      </c>
      <c r="E101" s="22" t="s">
        <v>21</v>
      </c>
      <c r="F101" s="17">
        <f>1026.62</f>
        <v>1026.62</v>
      </c>
      <c r="G101" s="17">
        <f>1026.62</f>
        <v>1026.62</v>
      </c>
    </row>
    <row r="102" spans="1:7" ht="30">
      <c r="A102" s="37" t="s">
        <v>225</v>
      </c>
      <c r="B102" s="22" t="s">
        <v>8</v>
      </c>
      <c r="C102" s="22" t="s">
        <v>19</v>
      </c>
      <c r="D102" s="22" t="s">
        <v>96</v>
      </c>
      <c r="E102" s="22" t="s">
        <v>24</v>
      </c>
      <c r="F102" s="17">
        <f>543.41+4078.6</f>
        <v>4622.01</v>
      </c>
      <c r="G102" s="17">
        <f>543.41+4090.94</f>
        <v>4634.35</v>
      </c>
    </row>
    <row r="103" spans="1:7" ht="45">
      <c r="A103" s="40" t="s">
        <v>227</v>
      </c>
      <c r="B103" s="22" t="s">
        <v>8</v>
      </c>
      <c r="C103" s="22" t="s">
        <v>19</v>
      </c>
      <c r="D103" s="22" t="s">
        <v>90</v>
      </c>
      <c r="E103" s="22"/>
      <c r="F103" s="17">
        <f>F104</f>
        <v>4498.2</v>
      </c>
      <c r="G103" s="17">
        <f>G104</f>
        <v>4504.299999999999</v>
      </c>
    </row>
    <row r="104" spans="1:7" ht="45">
      <c r="A104" s="37" t="s">
        <v>189</v>
      </c>
      <c r="B104" s="22" t="s">
        <v>8</v>
      </c>
      <c r="C104" s="22" t="s">
        <v>19</v>
      </c>
      <c r="D104" s="22" t="s">
        <v>90</v>
      </c>
      <c r="E104" s="22" t="s">
        <v>21</v>
      </c>
      <c r="F104" s="17">
        <v>4498.2</v>
      </c>
      <c r="G104" s="17">
        <v>4504.299999999999</v>
      </c>
    </row>
    <row r="105" spans="1:7" ht="30">
      <c r="A105" s="36" t="s">
        <v>228</v>
      </c>
      <c r="B105" s="22" t="s">
        <v>8</v>
      </c>
      <c r="C105" s="22" t="s">
        <v>19</v>
      </c>
      <c r="D105" s="22" t="s">
        <v>91</v>
      </c>
      <c r="E105" s="22"/>
      <c r="F105" s="17">
        <f>F106</f>
        <v>846.1</v>
      </c>
      <c r="G105" s="17">
        <f>G106</f>
        <v>846.1</v>
      </c>
    </row>
    <row r="106" spans="1:7" ht="45">
      <c r="A106" s="37" t="s">
        <v>189</v>
      </c>
      <c r="B106" s="22" t="s">
        <v>8</v>
      </c>
      <c r="C106" s="22" t="s">
        <v>19</v>
      </c>
      <c r="D106" s="22" t="s">
        <v>91</v>
      </c>
      <c r="E106" s="22" t="s">
        <v>21</v>
      </c>
      <c r="F106" s="17">
        <v>846.1</v>
      </c>
      <c r="G106" s="17">
        <v>846.1</v>
      </c>
    </row>
    <row r="107" spans="1:7" ht="15.75">
      <c r="A107" s="36" t="s">
        <v>229</v>
      </c>
      <c r="B107" s="22" t="s">
        <v>8</v>
      </c>
      <c r="C107" s="22" t="s">
        <v>19</v>
      </c>
      <c r="D107" s="22" t="s">
        <v>92</v>
      </c>
      <c r="E107" s="22"/>
      <c r="F107" s="17">
        <f>F108</f>
        <v>229.4</v>
      </c>
      <c r="G107" s="17">
        <f>G108</f>
        <v>229.4</v>
      </c>
    </row>
    <row r="108" spans="1:7" ht="30">
      <c r="A108" s="33" t="s">
        <v>192</v>
      </c>
      <c r="B108" s="22" t="s">
        <v>8</v>
      </c>
      <c r="C108" s="22" t="s">
        <v>19</v>
      </c>
      <c r="D108" s="22" t="s">
        <v>92</v>
      </c>
      <c r="E108" s="22" t="s">
        <v>22</v>
      </c>
      <c r="F108" s="17">
        <v>229.4</v>
      </c>
      <c r="G108" s="17">
        <v>229.4</v>
      </c>
    </row>
    <row r="109" spans="1:7" ht="45">
      <c r="A109" s="37" t="s">
        <v>230</v>
      </c>
      <c r="B109" s="22" t="s">
        <v>8</v>
      </c>
      <c r="C109" s="22" t="s">
        <v>19</v>
      </c>
      <c r="D109" s="22" t="s">
        <v>93</v>
      </c>
      <c r="E109" s="22"/>
      <c r="F109" s="17">
        <f>F110</f>
        <v>0.59</v>
      </c>
      <c r="G109" s="17">
        <f>G110</f>
        <v>0.59</v>
      </c>
    </row>
    <row r="110" spans="1:7" ht="45">
      <c r="A110" s="37" t="s">
        <v>189</v>
      </c>
      <c r="B110" s="22" t="s">
        <v>8</v>
      </c>
      <c r="C110" s="22" t="s">
        <v>19</v>
      </c>
      <c r="D110" s="22" t="s">
        <v>93</v>
      </c>
      <c r="E110" s="22" t="s">
        <v>21</v>
      </c>
      <c r="F110" s="17">
        <v>0.59</v>
      </c>
      <c r="G110" s="17">
        <v>0.59</v>
      </c>
    </row>
    <row r="111" spans="1:7" ht="60">
      <c r="A111" s="36" t="s">
        <v>231</v>
      </c>
      <c r="B111" s="22" t="s">
        <v>8</v>
      </c>
      <c r="C111" s="22" t="s">
        <v>19</v>
      </c>
      <c r="D111" s="22" t="s">
        <v>153</v>
      </c>
      <c r="E111" s="22"/>
      <c r="F111" s="17">
        <f>F112</f>
        <v>4612.6</v>
      </c>
      <c r="G111" s="17">
        <f>G112</f>
        <v>4731.3</v>
      </c>
    </row>
    <row r="112" spans="1:7" ht="30">
      <c r="A112" s="37" t="s">
        <v>225</v>
      </c>
      <c r="B112" s="22" t="s">
        <v>8</v>
      </c>
      <c r="C112" s="22" t="s">
        <v>19</v>
      </c>
      <c r="D112" s="22" t="s">
        <v>153</v>
      </c>
      <c r="E112" s="22" t="s">
        <v>24</v>
      </c>
      <c r="F112" s="17">
        <v>4612.6</v>
      </c>
      <c r="G112" s="17">
        <v>4731.3</v>
      </c>
    </row>
    <row r="113" spans="1:7" ht="15.75">
      <c r="A113" s="27" t="s">
        <v>232</v>
      </c>
      <c r="B113" s="41" t="s">
        <v>6</v>
      </c>
      <c r="C113" s="41"/>
      <c r="D113" s="41"/>
      <c r="E113" s="41"/>
      <c r="F113" s="15">
        <f>F114+F119+F124</f>
        <v>73974.62</v>
      </c>
      <c r="G113" s="15">
        <f>G114+G119+G124</f>
        <v>74084.95</v>
      </c>
    </row>
    <row r="114" spans="1:7" ht="30">
      <c r="A114" s="32" t="s">
        <v>233</v>
      </c>
      <c r="B114" s="35" t="s">
        <v>6</v>
      </c>
      <c r="C114" s="35" t="s">
        <v>11</v>
      </c>
      <c r="D114" s="35"/>
      <c r="E114" s="35"/>
      <c r="F114" s="16">
        <f aca="true" t="shared" si="11" ref="F114:G117">F115</f>
        <v>4372.45</v>
      </c>
      <c r="G114" s="16">
        <f t="shared" si="11"/>
        <v>4416.17</v>
      </c>
    </row>
    <row r="115" spans="1:7" ht="15.75">
      <c r="A115" s="28" t="s">
        <v>234</v>
      </c>
      <c r="B115" s="22" t="s">
        <v>6</v>
      </c>
      <c r="C115" s="22" t="s">
        <v>11</v>
      </c>
      <c r="D115" s="22" t="s">
        <v>88</v>
      </c>
      <c r="E115" s="22"/>
      <c r="F115" s="17">
        <f t="shared" si="11"/>
        <v>4372.45</v>
      </c>
      <c r="G115" s="17">
        <f t="shared" si="11"/>
        <v>4416.17</v>
      </c>
    </row>
    <row r="116" spans="1:7" ht="30">
      <c r="A116" s="28" t="s">
        <v>235</v>
      </c>
      <c r="B116" s="22" t="s">
        <v>6</v>
      </c>
      <c r="C116" s="22" t="s">
        <v>11</v>
      </c>
      <c r="D116" s="22" t="s">
        <v>123</v>
      </c>
      <c r="E116" s="22"/>
      <c r="F116" s="17">
        <f t="shared" si="11"/>
        <v>4372.45</v>
      </c>
      <c r="G116" s="17">
        <f t="shared" si="11"/>
        <v>4416.17</v>
      </c>
    </row>
    <row r="117" spans="1:7" ht="30">
      <c r="A117" s="28" t="s">
        <v>236</v>
      </c>
      <c r="B117" s="22" t="s">
        <v>6</v>
      </c>
      <c r="C117" s="22" t="s">
        <v>11</v>
      </c>
      <c r="D117" s="22" t="s">
        <v>140</v>
      </c>
      <c r="E117" s="22"/>
      <c r="F117" s="17">
        <f t="shared" si="11"/>
        <v>4372.45</v>
      </c>
      <c r="G117" s="17">
        <f t="shared" si="11"/>
        <v>4416.17</v>
      </c>
    </row>
    <row r="118" spans="1:7" ht="30">
      <c r="A118" s="39" t="s">
        <v>225</v>
      </c>
      <c r="B118" s="22" t="s">
        <v>6</v>
      </c>
      <c r="C118" s="22" t="s">
        <v>11</v>
      </c>
      <c r="D118" s="22" t="s">
        <v>140</v>
      </c>
      <c r="E118" s="22" t="s">
        <v>24</v>
      </c>
      <c r="F118" s="17">
        <v>4372.45</v>
      </c>
      <c r="G118" s="17">
        <v>4416.17</v>
      </c>
    </row>
    <row r="119" spans="1:7" ht="15.75">
      <c r="A119" s="30" t="s">
        <v>237</v>
      </c>
      <c r="B119" s="35" t="s">
        <v>6</v>
      </c>
      <c r="C119" s="35" t="s">
        <v>16</v>
      </c>
      <c r="D119" s="35"/>
      <c r="E119" s="35"/>
      <c r="F119" s="55">
        <f aca="true" t="shared" si="12" ref="F119:G122">F120</f>
        <v>4206.69</v>
      </c>
      <c r="G119" s="55">
        <f t="shared" si="12"/>
        <v>4243.9</v>
      </c>
    </row>
    <row r="120" spans="1:7" ht="15.75">
      <c r="A120" s="28" t="s">
        <v>234</v>
      </c>
      <c r="B120" s="22" t="s">
        <v>6</v>
      </c>
      <c r="C120" s="22" t="s">
        <v>16</v>
      </c>
      <c r="D120" s="22" t="s">
        <v>88</v>
      </c>
      <c r="E120" s="22"/>
      <c r="F120" s="56">
        <f t="shared" si="12"/>
        <v>4206.69</v>
      </c>
      <c r="G120" s="56">
        <f t="shared" si="12"/>
        <v>4243.9</v>
      </c>
    </row>
    <row r="121" spans="1:7" ht="30">
      <c r="A121" s="28" t="s">
        <v>235</v>
      </c>
      <c r="B121" s="22" t="s">
        <v>6</v>
      </c>
      <c r="C121" s="22" t="s">
        <v>16</v>
      </c>
      <c r="D121" s="22" t="s">
        <v>123</v>
      </c>
      <c r="E121" s="22"/>
      <c r="F121" s="56">
        <f t="shared" si="12"/>
        <v>4206.69</v>
      </c>
      <c r="G121" s="56">
        <f t="shared" si="12"/>
        <v>4243.9</v>
      </c>
    </row>
    <row r="122" spans="1:7" ht="30">
      <c r="A122" s="28" t="s">
        <v>236</v>
      </c>
      <c r="B122" s="22" t="s">
        <v>6</v>
      </c>
      <c r="C122" s="22" t="s">
        <v>16</v>
      </c>
      <c r="D122" s="22" t="s">
        <v>141</v>
      </c>
      <c r="E122" s="22"/>
      <c r="F122" s="56">
        <f t="shared" si="12"/>
        <v>4206.69</v>
      </c>
      <c r="G122" s="56">
        <f t="shared" si="12"/>
        <v>4243.9</v>
      </c>
    </row>
    <row r="123" spans="1:7" ht="30">
      <c r="A123" s="39" t="s">
        <v>225</v>
      </c>
      <c r="B123" s="22" t="s">
        <v>6</v>
      </c>
      <c r="C123" s="22" t="s">
        <v>16</v>
      </c>
      <c r="D123" s="22" t="s">
        <v>141</v>
      </c>
      <c r="E123" s="22" t="s">
        <v>24</v>
      </c>
      <c r="F123" s="17">
        <v>4206.69</v>
      </c>
      <c r="G123" s="17">
        <v>4243.9</v>
      </c>
    </row>
    <row r="124" spans="1:7" ht="30">
      <c r="A124" s="30" t="s">
        <v>238</v>
      </c>
      <c r="B124" s="35" t="s">
        <v>6</v>
      </c>
      <c r="C124" s="35" t="s">
        <v>20</v>
      </c>
      <c r="D124" s="35"/>
      <c r="E124" s="35"/>
      <c r="F124" s="16">
        <f aca="true" t="shared" si="13" ref="F124:G126">F125</f>
        <v>65395.48</v>
      </c>
      <c r="G124" s="16">
        <f t="shared" si="13"/>
        <v>65424.88</v>
      </c>
    </row>
    <row r="125" spans="1:7" ht="30">
      <c r="A125" s="28" t="s">
        <v>210</v>
      </c>
      <c r="B125" s="22" t="s">
        <v>6</v>
      </c>
      <c r="C125" s="22" t="s">
        <v>20</v>
      </c>
      <c r="D125" s="22" t="s">
        <v>87</v>
      </c>
      <c r="E125" s="22"/>
      <c r="F125" s="17">
        <f t="shared" si="13"/>
        <v>65395.48</v>
      </c>
      <c r="G125" s="17">
        <f t="shared" si="13"/>
        <v>65424.88</v>
      </c>
    </row>
    <row r="126" spans="1:7" ht="30">
      <c r="A126" s="28" t="s">
        <v>211</v>
      </c>
      <c r="B126" s="22" t="s">
        <v>6</v>
      </c>
      <c r="C126" s="22" t="s">
        <v>20</v>
      </c>
      <c r="D126" s="22" t="s">
        <v>86</v>
      </c>
      <c r="E126" s="22"/>
      <c r="F126" s="17">
        <f t="shared" si="13"/>
        <v>65395.48</v>
      </c>
      <c r="G126" s="17">
        <f t="shared" si="13"/>
        <v>65424.88</v>
      </c>
    </row>
    <row r="127" spans="1:7" ht="30">
      <c r="A127" s="28" t="s">
        <v>239</v>
      </c>
      <c r="B127" s="22" t="s">
        <v>6</v>
      </c>
      <c r="C127" s="22" t="s">
        <v>20</v>
      </c>
      <c r="D127" s="22" t="s">
        <v>124</v>
      </c>
      <c r="E127" s="22"/>
      <c r="F127" s="17">
        <f>F128+F129</f>
        <v>65395.48</v>
      </c>
      <c r="G127" s="17">
        <f>G128+G129</f>
        <v>65424.88</v>
      </c>
    </row>
    <row r="128" spans="1:7" ht="45">
      <c r="A128" s="29" t="s">
        <v>189</v>
      </c>
      <c r="B128" s="22" t="s">
        <v>6</v>
      </c>
      <c r="C128" s="22" t="s">
        <v>20</v>
      </c>
      <c r="D128" s="22" t="s">
        <v>124</v>
      </c>
      <c r="E128" s="22" t="s">
        <v>21</v>
      </c>
      <c r="F128" s="17">
        <f>15030.44+228.11+47167.81</f>
        <v>62426.36</v>
      </c>
      <c r="G128" s="17">
        <f>15030.44+228.11+47167.81</f>
        <v>62426.36</v>
      </c>
    </row>
    <row r="129" spans="1:7" ht="30">
      <c r="A129" s="31" t="s">
        <v>192</v>
      </c>
      <c r="B129" s="22" t="s">
        <v>6</v>
      </c>
      <c r="C129" s="22" t="s">
        <v>20</v>
      </c>
      <c r="D129" s="22" t="s">
        <v>124</v>
      </c>
      <c r="E129" s="22" t="s">
        <v>22</v>
      </c>
      <c r="F129" s="17">
        <v>2969.12</v>
      </c>
      <c r="G129" s="17">
        <v>2998.52</v>
      </c>
    </row>
    <row r="130" spans="1:7" ht="15.75">
      <c r="A130" s="27" t="s">
        <v>240</v>
      </c>
      <c r="B130" s="41" t="s">
        <v>9</v>
      </c>
      <c r="C130" s="41"/>
      <c r="D130" s="41"/>
      <c r="E130" s="41"/>
      <c r="F130" s="15">
        <f>F131+F134+F138+F146+F152+F156</f>
        <v>382928.50999999995</v>
      </c>
      <c r="G130" s="15">
        <f>G131+G134+G138+G146+G152+G156</f>
        <v>384228.50999999995</v>
      </c>
    </row>
    <row r="131" spans="1:7" ht="15.75">
      <c r="A131" s="30" t="s">
        <v>241</v>
      </c>
      <c r="B131" s="35" t="s">
        <v>9</v>
      </c>
      <c r="C131" s="35" t="s">
        <v>7</v>
      </c>
      <c r="D131" s="44"/>
      <c r="E131" s="44"/>
      <c r="F131" s="16">
        <f>F132</f>
        <v>1057.7</v>
      </c>
      <c r="G131" s="16">
        <f>G132</f>
        <v>1057.7</v>
      </c>
    </row>
    <row r="132" spans="1:7" ht="60">
      <c r="A132" s="28" t="s">
        <v>242</v>
      </c>
      <c r="B132" s="22" t="s">
        <v>9</v>
      </c>
      <c r="C132" s="22" t="s">
        <v>7</v>
      </c>
      <c r="D132" s="22" t="s">
        <v>97</v>
      </c>
      <c r="E132" s="41"/>
      <c r="F132" s="17">
        <f>F133</f>
        <v>1057.7</v>
      </c>
      <c r="G132" s="17">
        <f>G133</f>
        <v>1057.7</v>
      </c>
    </row>
    <row r="133" spans="1:7" ht="30">
      <c r="A133" s="31" t="s">
        <v>192</v>
      </c>
      <c r="B133" s="22" t="s">
        <v>9</v>
      </c>
      <c r="C133" s="22" t="s">
        <v>7</v>
      </c>
      <c r="D133" s="22" t="s">
        <v>97</v>
      </c>
      <c r="E133" s="22" t="s">
        <v>22</v>
      </c>
      <c r="F133" s="17">
        <f>35.5+1022.2</f>
        <v>1057.7</v>
      </c>
      <c r="G133" s="17">
        <f>35.5+1022.2</f>
        <v>1057.7</v>
      </c>
    </row>
    <row r="134" spans="1:7" ht="15.75">
      <c r="A134" s="30" t="s">
        <v>243</v>
      </c>
      <c r="B134" s="35" t="s">
        <v>9</v>
      </c>
      <c r="C134" s="35" t="s">
        <v>12</v>
      </c>
      <c r="D134" s="44"/>
      <c r="E134" s="44"/>
      <c r="F134" s="16">
        <f aca="true" t="shared" si="14" ref="F134:G136">F135</f>
        <v>230.1</v>
      </c>
      <c r="G134" s="16">
        <f t="shared" si="14"/>
        <v>230.1</v>
      </c>
    </row>
    <row r="135" spans="1:7" ht="15.75">
      <c r="A135" s="28" t="s">
        <v>187</v>
      </c>
      <c r="B135" s="22" t="s">
        <v>9</v>
      </c>
      <c r="C135" s="22" t="s">
        <v>12</v>
      </c>
      <c r="D135" s="22" t="s">
        <v>27</v>
      </c>
      <c r="E135" s="41"/>
      <c r="F135" s="17">
        <f t="shared" si="14"/>
        <v>230.1</v>
      </c>
      <c r="G135" s="17">
        <f t="shared" si="14"/>
        <v>230.1</v>
      </c>
    </row>
    <row r="136" spans="1:7" ht="15.75">
      <c r="A136" s="28" t="s">
        <v>244</v>
      </c>
      <c r="B136" s="22" t="s">
        <v>9</v>
      </c>
      <c r="C136" s="22" t="s">
        <v>12</v>
      </c>
      <c r="D136" s="22" t="s">
        <v>148</v>
      </c>
      <c r="E136" s="41"/>
      <c r="F136" s="17">
        <f t="shared" si="14"/>
        <v>230.1</v>
      </c>
      <c r="G136" s="17">
        <f t="shared" si="14"/>
        <v>230.1</v>
      </c>
    </row>
    <row r="137" spans="1:7" ht="30">
      <c r="A137" s="31" t="s">
        <v>192</v>
      </c>
      <c r="B137" s="22" t="s">
        <v>9</v>
      </c>
      <c r="C137" s="22" t="s">
        <v>12</v>
      </c>
      <c r="D137" s="22" t="s">
        <v>148</v>
      </c>
      <c r="E137" s="22" t="s">
        <v>22</v>
      </c>
      <c r="F137" s="17">
        <v>230.1</v>
      </c>
      <c r="G137" s="17">
        <v>230.1</v>
      </c>
    </row>
    <row r="138" spans="1:7" ht="15.75">
      <c r="A138" s="30" t="s">
        <v>4</v>
      </c>
      <c r="B138" s="35" t="s">
        <v>9</v>
      </c>
      <c r="C138" s="35" t="s">
        <v>10</v>
      </c>
      <c r="D138" s="35"/>
      <c r="E138" s="35"/>
      <c r="F138" s="16">
        <f>F139+F143</f>
        <v>15005</v>
      </c>
      <c r="G138" s="16">
        <f>G139+G143</f>
        <v>15005</v>
      </c>
    </row>
    <row r="139" spans="1:7" ht="30">
      <c r="A139" s="28" t="s">
        <v>245</v>
      </c>
      <c r="B139" s="22" t="s">
        <v>9</v>
      </c>
      <c r="C139" s="22" t="s">
        <v>10</v>
      </c>
      <c r="D139" s="22" t="s">
        <v>78</v>
      </c>
      <c r="E139" s="22"/>
      <c r="F139" s="17">
        <f aca="true" t="shared" si="15" ref="F139:G141">F140</f>
        <v>15000</v>
      </c>
      <c r="G139" s="17">
        <f t="shared" si="15"/>
        <v>15000</v>
      </c>
    </row>
    <row r="140" spans="1:7" ht="45">
      <c r="A140" s="28" t="s">
        <v>246</v>
      </c>
      <c r="B140" s="22" t="s">
        <v>9</v>
      </c>
      <c r="C140" s="22" t="s">
        <v>10</v>
      </c>
      <c r="D140" s="22" t="s">
        <v>82</v>
      </c>
      <c r="E140" s="22"/>
      <c r="F140" s="17">
        <f t="shared" si="15"/>
        <v>15000</v>
      </c>
      <c r="G140" s="17">
        <f t="shared" si="15"/>
        <v>15000</v>
      </c>
    </row>
    <row r="141" spans="1:7" ht="15.75">
      <c r="A141" s="28" t="s">
        <v>247</v>
      </c>
      <c r="B141" s="22" t="s">
        <v>9</v>
      </c>
      <c r="C141" s="22" t="s">
        <v>10</v>
      </c>
      <c r="D141" s="22" t="s">
        <v>102</v>
      </c>
      <c r="E141" s="22"/>
      <c r="F141" s="17">
        <f t="shared" si="15"/>
        <v>15000</v>
      </c>
      <c r="G141" s="17">
        <f t="shared" si="15"/>
        <v>15000</v>
      </c>
    </row>
    <row r="142" spans="1:7" ht="30">
      <c r="A142" s="31" t="s">
        <v>192</v>
      </c>
      <c r="B142" s="22" t="s">
        <v>9</v>
      </c>
      <c r="C142" s="22" t="s">
        <v>10</v>
      </c>
      <c r="D142" s="22" t="s">
        <v>102</v>
      </c>
      <c r="E142" s="22" t="s">
        <v>22</v>
      </c>
      <c r="F142" s="17">
        <v>15000</v>
      </c>
      <c r="G142" s="17">
        <v>15000</v>
      </c>
    </row>
    <row r="143" spans="1:7" ht="15.75">
      <c r="A143" s="28" t="s">
        <v>187</v>
      </c>
      <c r="B143" s="22" t="s">
        <v>9</v>
      </c>
      <c r="C143" s="22" t="s">
        <v>10</v>
      </c>
      <c r="D143" s="22" t="s">
        <v>27</v>
      </c>
      <c r="E143" s="22"/>
      <c r="F143" s="17">
        <f>F144</f>
        <v>5</v>
      </c>
      <c r="G143" s="17">
        <f>G144</f>
        <v>5</v>
      </c>
    </row>
    <row r="144" spans="1:7" ht="15.75">
      <c r="A144" s="28" t="s">
        <v>247</v>
      </c>
      <c r="B144" s="22" t="s">
        <v>9</v>
      </c>
      <c r="C144" s="22" t="s">
        <v>10</v>
      </c>
      <c r="D144" s="22" t="s">
        <v>157</v>
      </c>
      <c r="E144" s="22"/>
      <c r="F144" s="17">
        <f>F145</f>
        <v>5</v>
      </c>
      <c r="G144" s="17">
        <f>G145</f>
        <v>5</v>
      </c>
    </row>
    <row r="145" spans="1:7" ht="30">
      <c r="A145" s="31" t="s">
        <v>192</v>
      </c>
      <c r="B145" s="22" t="s">
        <v>9</v>
      </c>
      <c r="C145" s="22" t="s">
        <v>10</v>
      </c>
      <c r="D145" s="22" t="s">
        <v>157</v>
      </c>
      <c r="E145" s="22" t="s">
        <v>22</v>
      </c>
      <c r="F145" s="17">
        <v>5</v>
      </c>
      <c r="G145" s="17">
        <v>5</v>
      </c>
    </row>
    <row r="146" spans="1:7" ht="15.75">
      <c r="A146" s="42" t="s">
        <v>248</v>
      </c>
      <c r="B146" s="35" t="s">
        <v>9</v>
      </c>
      <c r="C146" s="35" t="s">
        <v>11</v>
      </c>
      <c r="D146" s="44"/>
      <c r="E146" s="44"/>
      <c r="F146" s="16">
        <f>F147+F150</f>
        <v>343207.29</v>
      </c>
      <c r="G146" s="16">
        <f>G147+G150</f>
        <v>344507.29</v>
      </c>
    </row>
    <row r="147" spans="1:7" ht="30">
      <c r="A147" s="39" t="s">
        <v>249</v>
      </c>
      <c r="B147" s="22" t="s">
        <v>9</v>
      </c>
      <c r="C147" s="22" t="s">
        <v>11</v>
      </c>
      <c r="D147" s="22" t="s">
        <v>149</v>
      </c>
      <c r="E147" s="22"/>
      <c r="F147" s="17">
        <f>F148</f>
        <v>42800</v>
      </c>
      <c r="G147" s="17">
        <f>G148</f>
        <v>44100</v>
      </c>
    </row>
    <row r="148" spans="1:7" ht="30">
      <c r="A148" s="31" t="s">
        <v>192</v>
      </c>
      <c r="B148" s="22" t="s">
        <v>9</v>
      </c>
      <c r="C148" s="22" t="s">
        <v>11</v>
      </c>
      <c r="D148" s="22" t="s">
        <v>149</v>
      </c>
      <c r="E148" s="22" t="s">
        <v>22</v>
      </c>
      <c r="F148" s="17">
        <v>42800</v>
      </c>
      <c r="G148" s="17">
        <v>44100</v>
      </c>
    </row>
    <row r="149" spans="1:7" ht="15.75">
      <c r="A149" s="28" t="s">
        <v>187</v>
      </c>
      <c r="B149" s="22" t="s">
        <v>9</v>
      </c>
      <c r="C149" s="22" t="s">
        <v>11</v>
      </c>
      <c r="D149" s="22" t="s">
        <v>27</v>
      </c>
      <c r="E149" s="22"/>
      <c r="F149" s="17">
        <f>F150</f>
        <v>300407.29</v>
      </c>
      <c r="G149" s="17">
        <f>G150</f>
        <v>300407.29</v>
      </c>
    </row>
    <row r="150" spans="1:7" ht="45">
      <c r="A150" s="31" t="s">
        <v>250</v>
      </c>
      <c r="B150" s="22" t="s">
        <v>9</v>
      </c>
      <c r="C150" s="22" t="s">
        <v>11</v>
      </c>
      <c r="D150" s="22" t="s">
        <v>103</v>
      </c>
      <c r="E150" s="22"/>
      <c r="F150" s="17">
        <f>F151</f>
        <v>300407.29</v>
      </c>
      <c r="G150" s="17">
        <f>G151</f>
        <v>300407.29</v>
      </c>
    </row>
    <row r="151" spans="1:7" ht="30">
      <c r="A151" s="31" t="s">
        <v>251</v>
      </c>
      <c r="B151" s="22" t="s">
        <v>9</v>
      </c>
      <c r="C151" s="22" t="s">
        <v>11</v>
      </c>
      <c r="D151" s="22" t="s">
        <v>103</v>
      </c>
      <c r="E151" s="22" t="s">
        <v>22</v>
      </c>
      <c r="F151" s="17">
        <v>300407.29</v>
      </c>
      <c r="G151" s="17">
        <v>300407.29</v>
      </c>
    </row>
    <row r="152" spans="1:7" ht="15.75">
      <c r="A152" s="30" t="s">
        <v>252</v>
      </c>
      <c r="B152" s="35" t="s">
        <v>9</v>
      </c>
      <c r="C152" s="35" t="s">
        <v>16</v>
      </c>
      <c r="D152" s="35"/>
      <c r="E152" s="35"/>
      <c r="F152" s="16">
        <f aca="true" t="shared" si="16" ref="F152:G154">F153</f>
        <v>428.42</v>
      </c>
      <c r="G152" s="16">
        <f t="shared" si="16"/>
        <v>428.42</v>
      </c>
    </row>
    <row r="153" spans="1:7" ht="15.75">
      <c r="A153" s="28" t="s">
        <v>187</v>
      </c>
      <c r="B153" s="22" t="s">
        <v>9</v>
      </c>
      <c r="C153" s="22" t="s">
        <v>16</v>
      </c>
      <c r="D153" s="22" t="s">
        <v>27</v>
      </c>
      <c r="E153" s="22"/>
      <c r="F153" s="17">
        <f t="shared" si="16"/>
        <v>428.42</v>
      </c>
      <c r="G153" s="17">
        <f t="shared" si="16"/>
        <v>428.42</v>
      </c>
    </row>
    <row r="154" spans="1:7" ht="15.75">
      <c r="A154" s="28" t="s">
        <v>253</v>
      </c>
      <c r="B154" s="22" t="s">
        <v>9</v>
      </c>
      <c r="C154" s="22" t="s">
        <v>16</v>
      </c>
      <c r="D154" s="22" t="s">
        <v>100</v>
      </c>
      <c r="E154" s="22"/>
      <c r="F154" s="17">
        <f t="shared" si="16"/>
        <v>428.42</v>
      </c>
      <c r="G154" s="17">
        <f t="shared" si="16"/>
        <v>428.42</v>
      </c>
    </row>
    <row r="155" spans="1:7" ht="30">
      <c r="A155" s="39" t="s">
        <v>225</v>
      </c>
      <c r="B155" s="22" t="s">
        <v>9</v>
      </c>
      <c r="C155" s="22" t="s">
        <v>16</v>
      </c>
      <c r="D155" s="22" t="s">
        <v>100</v>
      </c>
      <c r="E155" s="22" t="s">
        <v>24</v>
      </c>
      <c r="F155" s="17">
        <v>428.42</v>
      </c>
      <c r="G155" s="17">
        <v>428.42</v>
      </c>
    </row>
    <row r="156" spans="1:7" ht="15.75">
      <c r="A156" s="30" t="s">
        <v>254</v>
      </c>
      <c r="B156" s="35" t="s">
        <v>9</v>
      </c>
      <c r="C156" s="35" t="s">
        <v>18</v>
      </c>
      <c r="D156" s="35"/>
      <c r="E156" s="35"/>
      <c r="F156" s="16">
        <f>F157+F160</f>
        <v>23000</v>
      </c>
      <c r="G156" s="16">
        <f>G157+G160</f>
        <v>23000</v>
      </c>
    </row>
    <row r="157" spans="1:7" ht="15.75">
      <c r="A157" s="28" t="s">
        <v>187</v>
      </c>
      <c r="B157" s="22" t="s">
        <v>9</v>
      </c>
      <c r="C157" s="22" t="s">
        <v>18</v>
      </c>
      <c r="D157" s="22" t="s">
        <v>27</v>
      </c>
      <c r="E157" s="22"/>
      <c r="F157" s="17">
        <f>F158</f>
        <v>5000</v>
      </c>
      <c r="G157" s="17">
        <f>G158</f>
        <v>5000</v>
      </c>
    </row>
    <row r="158" spans="1:7" ht="15.75">
      <c r="A158" s="31" t="s">
        <v>255</v>
      </c>
      <c r="B158" s="22" t="s">
        <v>9</v>
      </c>
      <c r="C158" s="22">
        <v>12</v>
      </c>
      <c r="D158" s="22" t="s">
        <v>98</v>
      </c>
      <c r="E158" s="22"/>
      <c r="F158" s="17">
        <f>F159</f>
        <v>5000</v>
      </c>
      <c r="G158" s="17">
        <f>G159</f>
        <v>5000</v>
      </c>
    </row>
    <row r="159" spans="1:8" ht="30">
      <c r="A159" s="31" t="s">
        <v>251</v>
      </c>
      <c r="B159" s="22" t="s">
        <v>9</v>
      </c>
      <c r="C159" s="22">
        <v>12</v>
      </c>
      <c r="D159" s="22" t="s">
        <v>98</v>
      </c>
      <c r="E159" s="22" t="s">
        <v>22</v>
      </c>
      <c r="F159" s="17">
        <v>5000</v>
      </c>
      <c r="G159" s="17">
        <v>5000</v>
      </c>
      <c r="H159" s="1"/>
    </row>
    <row r="160" spans="1:7" ht="15.75">
      <c r="A160" s="43" t="s">
        <v>256</v>
      </c>
      <c r="B160" s="22" t="s">
        <v>9</v>
      </c>
      <c r="C160" s="22">
        <v>12</v>
      </c>
      <c r="D160" s="22" t="s">
        <v>150</v>
      </c>
      <c r="E160" s="22"/>
      <c r="F160" s="17">
        <f>F161</f>
        <v>18000</v>
      </c>
      <c r="G160" s="17">
        <f>G161</f>
        <v>18000</v>
      </c>
    </row>
    <row r="161" spans="1:8" s="1" customFormat="1" ht="30">
      <c r="A161" s="31" t="s">
        <v>251</v>
      </c>
      <c r="B161" s="22" t="s">
        <v>9</v>
      </c>
      <c r="C161" s="22">
        <v>12</v>
      </c>
      <c r="D161" s="22" t="s">
        <v>150</v>
      </c>
      <c r="E161" s="22" t="s">
        <v>22</v>
      </c>
      <c r="F161" s="17">
        <v>18000</v>
      </c>
      <c r="G161" s="17">
        <v>18000</v>
      </c>
      <c r="H161" s="2"/>
    </row>
    <row r="162" spans="1:8" ht="15.75">
      <c r="A162" s="27" t="s">
        <v>257</v>
      </c>
      <c r="B162" s="41" t="s">
        <v>7</v>
      </c>
      <c r="C162" s="41"/>
      <c r="D162" s="41"/>
      <c r="E162" s="41"/>
      <c r="F162" s="15">
        <f>F163+F168+F176+F190</f>
        <v>523181.51</v>
      </c>
      <c r="G162" s="15">
        <f>G163+G168+G176+G190</f>
        <v>527595.61</v>
      </c>
      <c r="H162" s="8"/>
    </row>
    <row r="163" spans="1:7" ht="15.75">
      <c r="A163" s="30" t="s">
        <v>258</v>
      </c>
      <c r="B163" s="35" t="s">
        <v>7</v>
      </c>
      <c r="C163" s="35" t="s">
        <v>8</v>
      </c>
      <c r="D163" s="35"/>
      <c r="E163" s="35"/>
      <c r="F163" s="16">
        <f aca="true" t="shared" si="17" ref="F163:G166">F164</f>
        <v>267347</v>
      </c>
      <c r="G163" s="16">
        <f t="shared" si="17"/>
        <v>267347</v>
      </c>
    </row>
    <row r="164" spans="1:7" ht="15.75">
      <c r="A164" s="28" t="s">
        <v>259</v>
      </c>
      <c r="B164" s="22" t="s">
        <v>7</v>
      </c>
      <c r="C164" s="22" t="s">
        <v>8</v>
      </c>
      <c r="D164" s="22" t="s">
        <v>38</v>
      </c>
      <c r="E164" s="22"/>
      <c r="F164" s="17">
        <f t="shared" si="17"/>
        <v>267347</v>
      </c>
      <c r="G164" s="17">
        <f t="shared" si="17"/>
        <v>267347</v>
      </c>
    </row>
    <row r="165" spans="1:7" ht="30">
      <c r="A165" s="28" t="s">
        <v>260</v>
      </c>
      <c r="B165" s="22" t="s">
        <v>7</v>
      </c>
      <c r="C165" s="22" t="s">
        <v>8</v>
      </c>
      <c r="D165" s="22" t="s">
        <v>104</v>
      </c>
      <c r="E165" s="22"/>
      <c r="F165" s="17">
        <f t="shared" si="17"/>
        <v>267347</v>
      </c>
      <c r="G165" s="17">
        <f t="shared" si="17"/>
        <v>267347</v>
      </c>
    </row>
    <row r="166" spans="1:7" ht="30">
      <c r="A166" s="28" t="s">
        <v>261</v>
      </c>
      <c r="B166" s="22" t="s">
        <v>7</v>
      </c>
      <c r="C166" s="22" t="s">
        <v>8</v>
      </c>
      <c r="D166" s="22" t="s">
        <v>105</v>
      </c>
      <c r="E166" s="22"/>
      <c r="F166" s="17">
        <f t="shared" si="17"/>
        <v>267347</v>
      </c>
      <c r="G166" s="17">
        <f t="shared" si="17"/>
        <v>267347</v>
      </c>
    </row>
    <row r="167" spans="1:7" ht="30">
      <c r="A167" s="31" t="s">
        <v>262</v>
      </c>
      <c r="B167" s="22" t="s">
        <v>7</v>
      </c>
      <c r="C167" s="22" t="s">
        <v>8</v>
      </c>
      <c r="D167" s="22" t="s">
        <v>105</v>
      </c>
      <c r="E167" s="22" t="s">
        <v>24</v>
      </c>
      <c r="F167" s="17">
        <v>267347</v>
      </c>
      <c r="G167" s="17">
        <v>267347</v>
      </c>
    </row>
    <row r="168" spans="1:7" ht="15.75">
      <c r="A168" s="30" t="s">
        <v>263</v>
      </c>
      <c r="B168" s="35" t="s">
        <v>7</v>
      </c>
      <c r="C168" s="35" t="s">
        <v>5</v>
      </c>
      <c r="D168" s="35"/>
      <c r="E168" s="35"/>
      <c r="F168" s="16">
        <f>F169+F173</f>
        <v>3432.5</v>
      </c>
      <c r="G168" s="16">
        <f>G169+G173</f>
        <v>3432.5</v>
      </c>
    </row>
    <row r="169" spans="1:7" s="9" customFormat="1" ht="30">
      <c r="A169" s="28" t="s">
        <v>245</v>
      </c>
      <c r="B169" s="22" t="s">
        <v>7</v>
      </c>
      <c r="C169" s="22" t="s">
        <v>5</v>
      </c>
      <c r="D169" s="22" t="s">
        <v>78</v>
      </c>
      <c r="E169" s="22"/>
      <c r="F169" s="17">
        <f aca="true" t="shared" si="18" ref="F169:G171">F170</f>
        <v>3000</v>
      </c>
      <c r="G169" s="17">
        <f t="shared" si="18"/>
        <v>3000</v>
      </c>
    </row>
    <row r="170" spans="1:7" s="9" customFormat="1" ht="45">
      <c r="A170" s="28" t="s">
        <v>246</v>
      </c>
      <c r="B170" s="22" t="s">
        <v>7</v>
      </c>
      <c r="C170" s="22" t="s">
        <v>5</v>
      </c>
      <c r="D170" s="22" t="s">
        <v>82</v>
      </c>
      <c r="E170" s="22"/>
      <c r="F170" s="17">
        <f t="shared" si="18"/>
        <v>3000</v>
      </c>
      <c r="G170" s="17">
        <f t="shared" si="18"/>
        <v>3000</v>
      </c>
    </row>
    <row r="171" spans="1:7" s="9" customFormat="1" ht="15.75">
      <c r="A171" s="28" t="s">
        <v>264</v>
      </c>
      <c r="B171" s="22" t="s">
        <v>7</v>
      </c>
      <c r="C171" s="22" t="s">
        <v>5</v>
      </c>
      <c r="D171" s="22" t="s">
        <v>106</v>
      </c>
      <c r="E171" s="22"/>
      <c r="F171" s="17">
        <f t="shared" si="18"/>
        <v>3000</v>
      </c>
      <c r="G171" s="17">
        <f t="shared" si="18"/>
        <v>3000</v>
      </c>
    </row>
    <row r="172" spans="1:7" s="9" customFormat="1" ht="30">
      <c r="A172" s="39" t="s">
        <v>251</v>
      </c>
      <c r="B172" s="22" t="s">
        <v>7</v>
      </c>
      <c r="C172" s="22" t="s">
        <v>5</v>
      </c>
      <c r="D172" s="22" t="s">
        <v>106</v>
      </c>
      <c r="E172" s="22" t="s">
        <v>22</v>
      </c>
      <c r="F172" s="17">
        <v>3000</v>
      </c>
      <c r="G172" s="17">
        <v>3000</v>
      </c>
    </row>
    <row r="173" spans="1:7" s="9" customFormat="1" ht="15.75">
      <c r="A173" s="28" t="s">
        <v>187</v>
      </c>
      <c r="B173" s="22" t="s">
        <v>7</v>
      </c>
      <c r="C173" s="22" t="s">
        <v>5</v>
      </c>
      <c r="D173" s="22" t="s">
        <v>27</v>
      </c>
      <c r="E173" s="22"/>
      <c r="F173" s="17">
        <f>F174</f>
        <v>432.5</v>
      </c>
      <c r="G173" s="17">
        <f>G174</f>
        <v>432.5</v>
      </c>
    </row>
    <row r="174" spans="1:7" s="9" customFormat="1" ht="15.75">
      <c r="A174" s="49" t="s">
        <v>264</v>
      </c>
      <c r="B174" s="22" t="s">
        <v>7</v>
      </c>
      <c r="C174" s="22" t="s">
        <v>5</v>
      </c>
      <c r="D174" s="22" t="s">
        <v>179</v>
      </c>
      <c r="E174" s="22"/>
      <c r="F174" s="17">
        <f>F175</f>
        <v>432.5</v>
      </c>
      <c r="G174" s="17">
        <f>G175</f>
        <v>432.5</v>
      </c>
    </row>
    <row r="175" spans="1:7" s="9" customFormat="1" ht="30">
      <c r="A175" s="39" t="s">
        <v>251</v>
      </c>
      <c r="B175" s="22" t="s">
        <v>7</v>
      </c>
      <c r="C175" s="22" t="s">
        <v>5</v>
      </c>
      <c r="D175" s="22" t="s">
        <v>179</v>
      </c>
      <c r="E175" s="22" t="s">
        <v>22</v>
      </c>
      <c r="F175" s="17">
        <v>432.5</v>
      </c>
      <c r="G175" s="17">
        <v>432.5</v>
      </c>
    </row>
    <row r="176" spans="1:7" s="9" customFormat="1" ht="15.75">
      <c r="A176" s="30" t="s">
        <v>265</v>
      </c>
      <c r="B176" s="35" t="s">
        <v>7</v>
      </c>
      <c r="C176" s="35" t="s">
        <v>6</v>
      </c>
      <c r="D176" s="35"/>
      <c r="E176" s="35"/>
      <c r="F176" s="16">
        <f>F177+F181</f>
        <v>248918.61</v>
      </c>
      <c r="G176" s="16">
        <f>G177+G181</f>
        <v>253332.71000000002</v>
      </c>
    </row>
    <row r="177" spans="1:7" s="9" customFormat="1" ht="30">
      <c r="A177" s="28" t="s">
        <v>217</v>
      </c>
      <c r="B177" s="22" t="s">
        <v>7</v>
      </c>
      <c r="C177" s="22" t="s">
        <v>6</v>
      </c>
      <c r="D177" s="22" t="s">
        <v>111</v>
      </c>
      <c r="E177" s="22"/>
      <c r="F177" s="17">
        <f aca="true" t="shared" si="19" ref="F177:G179">F178</f>
        <v>5000</v>
      </c>
      <c r="G177" s="17">
        <f t="shared" si="19"/>
        <v>5000</v>
      </c>
    </row>
    <row r="178" spans="1:7" s="9" customFormat="1" ht="30">
      <c r="A178" s="28" t="s">
        <v>218</v>
      </c>
      <c r="B178" s="22" t="s">
        <v>7</v>
      </c>
      <c r="C178" s="22" t="s">
        <v>6</v>
      </c>
      <c r="D178" s="22" t="s">
        <v>112</v>
      </c>
      <c r="E178" s="22"/>
      <c r="F178" s="17">
        <f t="shared" si="19"/>
        <v>5000</v>
      </c>
      <c r="G178" s="17">
        <f t="shared" si="19"/>
        <v>5000</v>
      </c>
    </row>
    <row r="179" spans="1:7" s="9" customFormat="1" ht="30">
      <c r="A179" s="28" t="s">
        <v>266</v>
      </c>
      <c r="B179" s="22" t="s">
        <v>7</v>
      </c>
      <c r="C179" s="22" t="s">
        <v>6</v>
      </c>
      <c r="D179" s="22" t="s">
        <v>151</v>
      </c>
      <c r="E179" s="22"/>
      <c r="F179" s="17">
        <f t="shared" si="19"/>
        <v>5000</v>
      </c>
      <c r="G179" s="17">
        <f t="shared" si="19"/>
        <v>5000</v>
      </c>
    </row>
    <row r="180" spans="1:7" s="9" customFormat="1" ht="30">
      <c r="A180" s="39" t="s">
        <v>251</v>
      </c>
      <c r="B180" s="22" t="s">
        <v>7</v>
      </c>
      <c r="C180" s="22" t="s">
        <v>6</v>
      </c>
      <c r="D180" s="22" t="s">
        <v>151</v>
      </c>
      <c r="E180" s="22" t="s">
        <v>22</v>
      </c>
      <c r="F180" s="17">
        <v>5000</v>
      </c>
      <c r="G180" s="17">
        <v>5000</v>
      </c>
    </row>
    <row r="181" spans="1:7" s="9" customFormat="1" ht="15.75">
      <c r="A181" s="28" t="s">
        <v>187</v>
      </c>
      <c r="B181" s="22" t="s">
        <v>7</v>
      </c>
      <c r="C181" s="22" t="s">
        <v>6</v>
      </c>
      <c r="D181" s="22" t="s">
        <v>27</v>
      </c>
      <c r="E181" s="22"/>
      <c r="F181" s="17">
        <f>F182+F184+F186+F188</f>
        <v>243918.61</v>
      </c>
      <c r="G181" s="17">
        <f>G182+G184+G186+G188</f>
        <v>248332.71000000002</v>
      </c>
    </row>
    <row r="182" spans="1:7" s="9" customFormat="1" ht="15.75">
      <c r="A182" s="28" t="s">
        <v>267</v>
      </c>
      <c r="B182" s="22" t="s">
        <v>7</v>
      </c>
      <c r="C182" s="22" t="s">
        <v>6</v>
      </c>
      <c r="D182" s="22" t="s">
        <v>107</v>
      </c>
      <c r="E182" s="22"/>
      <c r="F182" s="17">
        <f>F183</f>
        <v>124201.20000000001</v>
      </c>
      <c r="G182" s="17">
        <f>G183</f>
        <v>128615.30000000002</v>
      </c>
    </row>
    <row r="183" spans="1:7" s="9" customFormat="1" ht="30">
      <c r="A183" s="39" t="s">
        <v>251</v>
      </c>
      <c r="B183" s="22" t="s">
        <v>7</v>
      </c>
      <c r="C183" s="22" t="s">
        <v>6</v>
      </c>
      <c r="D183" s="22" t="s">
        <v>107</v>
      </c>
      <c r="E183" s="22" t="s">
        <v>22</v>
      </c>
      <c r="F183" s="17">
        <f>34506+83496.1+6199.1</f>
        <v>124201.20000000001</v>
      </c>
      <c r="G183" s="17">
        <f>34506+83496.1+6199.1+4414.1</f>
        <v>128615.30000000002</v>
      </c>
    </row>
    <row r="184" spans="1:7" s="9" customFormat="1" ht="15.75">
      <c r="A184" s="28" t="s">
        <v>268</v>
      </c>
      <c r="B184" s="22" t="s">
        <v>7</v>
      </c>
      <c r="C184" s="22" t="s">
        <v>6</v>
      </c>
      <c r="D184" s="22" t="s">
        <v>108</v>
      </c>
      <c r="E184" s="22"/>
      <c r="F184" s="17">
        <f>F185</f>
        <v>103352</v>
      </c>
      <c r="G184" s="17">
        <f>G185</f>
        <v>103352</v>
      </c>
    </row>
    <row r="185" spans="1:7" s="9" customFormat="1" ht="30">
      <c r="A185" s="39" t="s">
        <v>251</v>
      </c>
      <c r="B185" s="22" t="s">
        <v>7</v>
      </c>
      <c r="C185" s="22" t="s">
        <v>6</v>
      </c>
      <c r="D185" s="22" t="s">
        <v>108</v>
      </c>
      <c r="E185" s="22" t="s">
        <v>22</v>
      </c>
      <c r="F185" s="17">
        <v>103352</v>
      </c>
      <c r="G185" s="17">
        <v>103352</v>
      </c>
    </row>
    <row r="186" spans="1:7" s="9" customFormat="1" ht="15.75">
      <c r="A186" s="39" t="s">
        <v>269</v>
      </c>
      <c r="B186" s="22" t="s">
        <v>7</v>
      </c>
      <c r="C186" s="22" t="s">
        <v>6</v>
      </c>
      <c r="D186" s="22" t="s">
        <v>109</v>
      </c>
      <c r="E186" s="22"/>
      <c r="F186" s="17">
        <f>F187</f>
        <v>1010.02</v>
      </c>
      <c r="G186" s="17">
        <f>G187</f>
        <v>1010.02</v>
      </c>
    </row>
    <row r="187" spans="1:7" s="9" customFormat="1" ht="30">
      <c r="A187" s="39" t="s">
        <v>251</v>
      </c>
      <c r="B187" s="22" t="s">
        <v>7</v>
      </c>
      <c r="C187" s="22" t="s">
        <v>6</v>
      </c>
      <c r="D187" s="22" t="s">
        <v>109</v>
      </c>
      <c r="E187" s="22" t="s">
        <v>22</v>
      </c>
      <c r="F187" s="17">
        <v>1010.02</v>
      </c>
      <c r="G187" s="17">
        <v>1010.02</v>
      </c>
    </row>
    <row r="188" spans="1:7" s="9" customFormat="1" ht="15.75">
      <c r="A188" s="39" t="s">
        <v>270</v>
      </c>
      <c r="B188" s="22" t="s">
        <v>7</v>
      </c>
      <c r="C188" s="22" t="s">
        <v>6</v>
      </c>
      <c r="D188" s="22" t="s">
        <v>152</v>
      </c>
      <c r="E188" s="22"/>
      <c r="F188" s="17">
        <f>F189</f>
        <v>15355.39</v>
      </c>
      <c r="G188" s="17">
        <f>G189</f>
        <v>15355.39</v>
      </c>
    </row>
    <row r="189" spans="1:7" s="9" customFormat="1" ht="30">
      <c r="A189" s="39" t="s">
        <v>251</v>
      </c>
      <c r="B189" s="22" t="s">
        <v>7</v>
      </c>
      <c r="C189" s="22" t="s">
        <v>6</v>
      </c>
      <c r="D189" s="22" t="s">
        <v>152</v>
      </c>
      <c r="E189" s="22" t="s">
        <v>22</v>
      </c>
      <c r="F189" s="17">
        <v>15355.39</v>
      </c>
      <c r="G189" s="17">
        <v>15355.39</v>
      </c>
    </row>
    <row r="190" spans="1:7" s="9" customFormat="1" ht="15.75">
      <c r="A190" s="30" t="s">
        <v>271</v>
      </c>
      <c r="B190" s="35" t="s">
        <v>7</v>
      </c>
      <c r="C190" s="35" t="s">
        <v>7</v>
      </c>
      <c r="D190" s="35"/>
      <c r="E190" s="35"/>
      <c r="F190" s="16">
        <f aca="true" t="shared" si="20" ref="F190:G192">F191</f>
        <v>3483.4</v>
      </c>
      <c r="G190" s="16">
        <f t="shared" si="20"/>
        <v>3483.4</v>
      </c>
    </row>
    <row r="191" spans="1:7" s="9" customFormat="1" ht="15.75">
      <c r="A191" s="28" t="s">
        <v>187</v>
      </c>
      <c r="B191" s="22" t="s">
        <v>7</v>
      </c>
      <c r="C191" s="22" t="s">
        <v>7</v>
      </c>
      <c r="D191" s="22" t="s">
        <v>27</v>
      </c>
      <c r="E191" s="22"/>
      <c r="F191" s="17">
        <f t="shared" si="20"/>
        <v>3483.4</v>
      </c>
      <c r="G191" s="17">
        <f t="shared" si="20"/>
        <v>3483.4</v>
      </c>
    </row>
    <row r="192" spans="1:7" s="9" customFormat="1" ht="60">
      <c r="A192" s="28" t="s">
        <v>272</v>
      </c>
      <c r="B192" s="22" t="s">
        <v>7</v>
      </c>
      <c r="C192" s="22" t="s">
        <v>7</v>
      </c>
      <c r="D192" s="22" t="s">
        <v>99</v>
      </c>
      <c r="E192" s="22"/>
      <c r="F192" s="17">
        <f t="shared" si="20"/>
        <v>3483.4</v>
      </c>
      <c r="G192" s="17">
        <f t="shared" si="20"/>
        <v>3483.4</v>
      </c>
    </row>
    <row r="193" spans="1:7" s="9" customFormat="1" ht="45">
      <c r="A193" s="29" t="s">
        <v>189</v>
      </c>
      <c r="B193" s="22" t="s">
        <v>7</v>
      </c>
      <c r="C193" s="22" t="s">
        <v>7</v>
      </c>
      <c r="D193" s="22" t="s">
        <v>99</v>
      </c>
      <c r="E193" s="22" t="s">
        <v>21</v>
      </c>
      <c r="F193" s="17">
        <v>3483.4</v>
      </c>
      <c r="G193" s="17">
        <v>3483.4</v>
      </c>
    </row>
    <row r="194" spans="1:7" s="9" customFormat="1" ht="15.75">
      <c r="A194" s="27" t="s">
        <v>273</v>
      </c>
      <c r="B194" s="41" t="s">
        <v>13</v>
      </c>
      <c r="C194" s="41"/>
      <c r="D194" s="41"/>
      <c r="E194" s="41"/>
      <c r="F194" s="15">
        <f>F195+F216+F245+F265+F288</f>
        <v>6493338.39</v>
      </c>
      <c r="G194" s="15">
        <f>G195+G216+G245+G265+G288</f>
        <v>6530765.8200039985</v>
      </c>
    </row>
    <row r="195" spans="1:7" s="9" customFormat="1" ht="15.75">
      <c r="A195" s="30" t="s">
        <v>274</v>
      </c>
      <c r="B195" s="35" t="s">
        <v>13</v>
      </c>
      <c r="C195" s="35" t="s">
        <v>8</v>
      </c>
      <c r="D195" s="35"/>
      <c r="E195" s="35"/>
      <c r="F195" s="16">
        <f>F196+F204+F208+F212</f>
        <v>2548743.88</v>
      </c>
      <c r="G195" s="16">
        <f>G196+G204+G208+G212</f>
        <v>2563719.4799999995</v>
      </c>
    </row>
    <row r="196" spans="1:7" s="9" customFormat="1" ht="15.75">
      <c r="A196" s="28" t="s">
        <v>275</v>
      </c>
      <c r="B196" s="22" t="s">
        <v>13</v>
      </c>
      <c r="C196" s="22" t="s">
        <v>8</v>
      </c>
      <c r="D196" s="22" t="s">
        <v>34</v>
      </c>
      <c r="E196" s="22"/>
      <c r="F196" s="17">
        <f>F197</f>
        <v>2529517.66</v>
      </c>
      <c r="G196" s="17">
        <f>G197</f>
        <v>2544493.26</v>
      </c>
    </row>
    <row r="197" spans="1:7" s="9" customFormat="1" ht="15.75">
      <c r="A197" s="28" t="s">
        <v>276</v>
      </c>
      <c r="B197" s="22" t="s">
        <v>13</v>
      </c>
      <c r="C197" s="22" t="s">
        <v>8</v>
      </c>
      <c r="D197" s="22" t="s">
        <v>35</v>
      </c>
      <c r="E197" s="22"/>
      <c r="F197" s="17">
        <f>F198+F201</f>
        <v>2529517.66</v>
      </c>
      <c r="G197" s="17">
        <f>G198+G201</f>
        <v>2544493.26</v>
      </c>
    </row>
    <row r="198" spans="1:7" s="9" customFormat="1" ht="45">
      <c r="A198" s="28" t="s">
        <v>277</v>
      </c>
      <c r="B198" s="22" t="s">
        <v>13</v>
      </c>
      <c r="C198" s="22" t="s">
        <v>8</v>
      </c>
      <c r="D198" s="22" t="s">
        <v>42</v>
      </c>
      <c r="E198" s="22"/>
      <c r="F198" s="17">
        <f>F199</f>
        <v>1138484.5</v>
      </c>
      <c r="G198" s="17">
        <f>G199</f>
        <v>1138484.5</v>
      </c>
    </row>
    <row r="199" spans="1:7" s="9" customFormat="1" ht="60">
      <c r="A199" s="28" t="s">
        <v>278</v>
      </c>
      <c r="B199" s="22" t="s">
        <v>13</v>
      </c>
      <c r="C199" s="22" t="s">
        <v>8</v>
      </c>
      <c r="D199" s="22" t="s">
        <v>41</v>
      </c>
      <c r="E199" s="22"/>
      <c r="F199" s="17">
        <f>F200</f>
        <v>1138484.5</v>
      </c>
      <c r="G199" s="17">
        <f>G200</f>
        <v>1138484.5</v>
      </c>
    </row>
    <row r="200" spans="1:7" s="9" customFormat="1" ht="30">
      <c r="A200" s="39" t="s">
        <v>225</v>
      </c>
      <c r="B200" s="22" t="s">
        <v>13</v>
      </c>
      <c r="C200" s="22" t="s">
        <v>8</v>
      </c>
      <c r="D200" s="22" t="s">
        <v>41</v>
      </c>
      <c r="E200" s="22" t="s">
        <v>24</v>
      </c>
      <c r="F200" s="17">
        <v>1138484.5</v>
      </c>
      <c r="G200" s="17">
        <v>1138484.5</v>
      </c>
    </row>
    <row r="201" spans="1:7" s="9" customFormat="1" ht="15.75">
      <c r="A201" s="28" t="s">
        <v>279</v>
      </c>
      <c r="B201" s="22" t="s">
        <v>13</v>
      </c>
      <c r="C201" s="22" t="s">
        <v>8</v>
      </c>
      <c r="D201" s="22" t="s">
        <v>36</v>
      </c>
      <c r="E201" s="22"/>
      <c r="F201" s="17">
        <f>F202</f>
        <v>1391033.16</v>
      </c>
      <c r="G201" s="17">
        <f>G202</f>
        <v>1406008.76</v>
      </c>
    </row>
    <row r="202" spans="1:7" s="9" customFormat="1" ht="15.75">
      <c r="A202" s="28" t="s">
        <v>280</v>
      </c>
      <c r="B202" s="22" t="s">
        <v>13</v>
      </c>
      <c r="C202" s="22" t="s">
        <v>8</v>
      </c>
      <c r="D202" s="22" t="s">
        <v>37</v>
      </c>
      <c r="E202" s="22"/>
      <c r="F202" s="17">
        <f>F203</f>
        <v>1391033.16</v>
      </c>
      <c r="G202" s="17">
        <f>G203</f>
        <v>1406008.76</v>
      </c>
    </row>
    <row r="203" spans="1:8" s="9" customFormat="1" ht="30">
      <c r="A203" s="39" t="s">
        <v>225</v>
      </c>
      <c r="B203" s="22" t="s">
        <v>13</v>
      </c>
      <c r="C203" s="22" t="s">
        <v>8</v>
      </c>
      <c r="D203" s="22" t="s">
        <v>37</v>
      </c>
      <c r="E203" s="22" t="s">
        <v>24</v>
      </c>
      <c r="F203" s="17">
        <v>1391033.16</v>
      </c>
      <c r="G203" s="17">
        <v>1406008.76</v>
      </c>
      <c r="H203" s="10"/>
    </row>
    <row r="204" spans="1:8" s="9" customFormat="1" ht="15.75">
      <c r="A204" s="28" t="s">
        <v>234</v>
      </c>
      <c r="B204" s="22" t="s">
        <v>13</v>
      </c>
      <c r="C204" s="22" t="s">
        <v>8</v>
      </c>
      <c r="D204" s="22" t="s">
        <v>88</v>
      </c>
      <c r="E204" s="22"/>
      <c r="F204" s="17">
        <f aca="true" t="shared" si="21" ref="F204:G206">F205</f>
        <v>5040</v>
      </c>
      <c r="G204" s="17">
        <f t="shared" si="21"/>
        <v>5040</v>
      </c>
      <c r="H204" s="10"/>
    </row>
    <row r="205" spans="1:8" s="9" customFormat="1" ht="30">
      <c r="A205" s="28" t="s">
        <v>281</v>
      </c>
      <c r="B205" s="22" t="s">
        <v>13</v>
      </c>
      <c r="C205" s="22" t="s">
        <v>8</v>
      </c>
      <c r="D205" s="22" t="s">
        <v>89</v>
      </c>
      <c r="E205" s="22"/>
      <c r="F205" s="17">
        <f t="shared" si="21"/>
        <v>5040</v>
      </c>
      <c r="G205" s="17">
        <f t="shared" si="21"/>
        <v>5040</v>
      </c>
      <c r="H205" s="10"/>
    </row>
    <row r="206" spans="1:8" s="9" customFormat="1" ht="30">
      <c r="A206" s="28" t="s">
        <v>282</v>
      </c>
      <c r="B206" s="22" t="s">
        <v>13</v>
      </c>
      <c r="C206" s="22" t="s">
        <v>8</v>
      </c>
      <c r="D206" s="22" t="s">
        <v>127</v>
      </c>
      <c r="E206" s="22"/>
      <c r="F206" s="17">
        <f t="shared" si="21"/>
        <v>5040</v>
      </c>
      <c r="G206" s="17">
        <f t="shared" si="21"/>
        <v>5040</v>
      </c>
      <c r="H206" s="2"/>
    </row>
    <row r="207" spans="1:8" s="9" customFormat="1" ht="30">
      <c r="A207" s="39" t="s">
        <v>225</v>
      </c>
      <c r="B207" s="22" t="s">
        <v>13</v>
      </c>
      <c r="C207" s="22" t="s">
        <v>8</v>
      </c>
      <c r="D207" s="22" t="s">
        <v>127</v>
      </c>
      <c r="E207" s="22" t="s">
        <v>24</v>
      </c>
      <c r="F207" s="17">
        <v>5040</v>
      </c>
      <c r="G207" s="17">
        <v>5040</v>
      </c>
      <c r="H207" s="2"/>
    </row>
    <row r="208" spans="1:8" s="9" customFormat="1" ht="30">
      <c r="A208" s="39" t="s">
        <v>283</v>
      </c>
      <c r="B208" s="22" t="s">
        <v>13</v>
      </c>
      <c r="C208" s="22" t="s">
        <v>8</v>
      </c>
      <c r="D208" s="22" t="s">
        <v>163</v>
      </c>
      <c r="E208" s="22"/>
      <c r="F208" s="17">
        <f aca="true" t="shared" si="22" ref="F208:G210">F209</f>
        <v>5404.32</v>
      </c>
      <c r="G208" s="17">
        <f t="shared" si="22"/>
        <v>5404.32</v>
      </c>
      <c r="H208" s="2"/>
    </row>
    <row r="209" spans="1:8" s="9" customFormat="1" ht="45">
      <c r="A209" s="39" t="s">
        <v>284</v>
      </c>
      <c r="B209" s="22" t="s">
        <v>13</v>
      </c>
      <c r="C209" s="22" t="s">
        <v>8</v>
      </c>
      <c r="D209" s="22" t="s">
        <v>164</v>
      </c>
      <c r="E209" s="22"/>
      <c r="F209" s="17">
        <f t="shared" si="22"/>
        <v>5404.32</v>
      </c>
      <c r="G209" s="17">
        <f t="shared" si="22"/>
        <v>5404.32</v>
      </c>
      <c r="H209" s="2"/>
    </row>
    <row r="210" spans="1:8" s="9" customFormat="1" ht="30">
      <c r="A210" s="39" t="s">
        <v>285</v>
      </c>
      <c r="B210" s="22" t="s">
        <v>13</v>
      </c>
      <c r="C210" s="22" t="s">
        <v>8</v>
      </c>
      <c r="D210" s="22" t="s">
        <v>165</v>
      </c>
      <c r="E210" s="22"/>
      <c r="F210" s="17">
        <f t="shared" si="22"/>
        <v>5404.32</v>
      </c>
      <c r="G210" s="17">
        <f t="shared" si="22"/>
        <v>5404.32</v>
      </c>
      <c r="H210" s="2"/>
    </row>
    <row r="211" spans="1:8" s="9" customFormat="1" ht="30">
      <c r="A211" s="39" t="s">
        <v>225</v>
      </c>
      <c r="B211" s="22" t="s">
        <v>13</v>
      </c>
      <c r="C211" s="22" t="s">
        <v>8</v>
      </c>
      <c r="D211" s="22" t="s">
        <v>165</v>
      </c>
      <c r="E211" s="22" t="s">
        <v>24</v>
      </c>
      <c r="F211" s="17">
        <v>5404.32</v>
      </c>
      <c r="G211" s="17">
        <v>5404.32</v>
      </c>
      <c r="H211" s="2"/>
    </row>
    <row r="212" spans="1:7" ht="60">
      <c r="A212" s="28" t="s">
        <v>219</v>
      </c>
      <c r="B212" s="22" t="s">
        <v>13</v>
      </c>
      <c r="C212" s="22" t="s">
        <v>8</v>
      </c>
      <c r="D212" s="22" t="s">
        <v>117</v>
      </c>
      <c r="E212" s="22"/>
      <c r="F212" s="17">
        <f aca="true" t="shared" si="23" ref="F212:G214">F213</f>
        <v>8781.9</v>
      </c>
      <c r="G212" s="17">
        <f t="shared" si="23"/>
        <v>8781.9</v>
      </c>
    </row>
    <row r="213" spans="1:7" ht="60">
      <c r="A213" s="28" t="s">
        <v>286</v>
      </c>
      <c r="B213" s="22" t="s">
        <v>13</v>
      </c>
      <c r="C213" s="22" t="s">
        <v>8</v>
      </c>
      <c r="D213" s="22" t="s">
        <v>125</v>
      </c>
      <c r="E213" s="22"/>
      <c r="F213" s="17">
        <f t="shared" si="23"/>
        <v>8781.9</v>
      </c>
      <c r="G213" s="17">
        <f t="shared" si="23"/>
        <v>8781.9</v>
      </c>
    </row>
    <row r="214" spans="1:7" ht="60">
      <c r="A214" s="28" t="s">
        <v>287</v>
      </c>
      <c r="B214" s="22" t="s">
        <v>13</v>
      </c>
      <c r="C214" s="22" t="s">
        <v>8</v>
      </c>
      <c r="D214" s="22" t="s">
        <v>126</v>
      </c>
      <c r="E214" s="22"/>
      <c r="F214" s="17">
        <f t="shared" si="23"/>
        <v>8781.9</v>
      </c>
      <c r="G214" s="17">
        <f t="shared" si="23"/>
        <v>8781.9</v>
      </c>
    </row>
    <row r="215" spans="1:7" ht="30">
      <c r="A215" s="39" t="s">
        <v>225</v>
      </c>
      <c r="B215" s="22" t="s">
        <v>13</v>
      </c>
      <c r="C215" s="22" t="s">
        <v>8</v>
      </c>
      <c r="D215" s="22" t="s">
        <v>126</v>
      </c>
      <c r="E215" s="22" t="s">
        <v>24</v>
      </c>
      <c r="F215" s="17">
        <v>8781.9</v>
      </c>
      <c r="G215" s="17">
        <v>8781.9</v>
      </c>
    </row>
    <row r="216" spans="1:7" ht="15.75">
      <c r="A216" s="30" t="s">
        <v>288</v>
      </c>
      <c r="B216" s="35" t="s">
        <v>13</v>
      </c>
      <c r="C216" s="35" t="s">
        <v>5</v>
      </c>
      <c r="D216" s="35"/>
      <c r="E216" s="35"/>
      <c r="F216" s="16">
        <f>F217+F227+F233+F239</f>
        <v>2880392.4899999998</v>
      </c>
      <c r="G216" s="16">
        <f>G217+G227+G233+G239</f>
        <v>2885898.9</v>
      </c>
    </row>
    <row r="217" spans="1:8" ht="15.75">
      <c r="A217" s="28" t="s">
        <v>275</v>
      </c>
      <c r="B217" s="22" t="s">
        <v>13</v>
      </c>
      <c r="C217" s="22" t="s">
        <v>5</v>
      </c>
      <c r="D217" s="22" t="s">
        <v>34</v>
      </c>
      <c r="E217" s="22"/>
      <c r="F217" s="17">
        <f>F218</f>
        <v>2869622.0999999996</v>
      </c>
      <c r="G217" s="17">
        <f>G218</f>
        <v>2875128.51</v>
      </c>
      <c r="H217" s="9"/>
    </row>
    <row r="218" spans="1:9" ht="15.75">
      <c r="A218" s="28" t="s">
        <v>289</v>
      </c>
      <c r="B218" s="22" t="s">
        <v>13</v>
      </c>
      <c r="C218" s="22" t="s">
        <v>5</v>
      </c>
      <c r="D218" s="22" t="s">
        <v>43</v>
      </c>
      <c r="E218" s="22"/>
      <c r="F218" s="17">
        <f>F219+F224</f>
        <v>2869622.0999999996</v>
      </c>
      <c r="G218" s="17">
        <f>G219+G224</f>
        <v>2875128.51</v>
      </c>
      <c r="H218" s="9"/>
      <c r="I218" s="8"/>
    </row>
    <row r="219" spans="1:7" s="9" customFormat="1" ht="15.75">
      <c r="A219" s="28" t="s">
        <v>290</v>
      </c>
      <c r="B219" s="22" t="s">
        <v>13</v>
      </c>
      <c r="C219" s="22" t="s">
        <v>5</v>
      </c>
      <c r="D219" s="22" t="s">
        <v>44</v>
      </c>
      <c r="E219" s="22"/>
      <c r="F219" s="17">
        <f>F220+F222</f>
        <v>752920.7999999999</v>
      </c>
      <c r="G219" s="17">
        <f>G220+G222</f>
        <v>758427.21</v>
      </c>
    </row>
    <row r="220" spans="1:7" s="9" customFormat="1" ht="30">
      <c r="A220" s="28" t="s">
        <v>291</v>
      </c>
      <c r="B220" s="22" t="s">
        <v>13</v>
      </c>
      <c r="C220" s="22" t="s">
        <v>5</v>
      </c>
      <c r="D220" s="22" t="s">
        <v>45</v>
      </c>
      <c r="E220" s="22"/>
      <c r="F220" s="17">
        <f>F221</f>
        <v>695141.1499999999</v>
      </c>
      <c r="G220" s="17">
        <f>G221</f>
        <v>700229.5299999999</v>
      </c>
    </row>
    <row r="221" spans="1:8" s="9" customFormat="1" ht="30">
      <c r="A221" s="39" t="s">
        <v>225</v>
      </c>
      <c r="B221" s="22" t="s">
        <v>13</v>
      </c>
      <c r="C221" s="22" t="s">
        <v>5</v>
      </c>
      <c r="D221" s="22" t="s">
        <v>45</v>
      </c>
      <c r="E221" s="22" t="s">
        <v>24</v>
      </c>
      <c r="F221" s="17">
        <f>695830.87+7493.58-8183.3</f>
        <v>695141.1499999999</v>
      </c>
      <c r="G221" s="17">
        <f>695830.87+12581.96-8183.3</f>
        <v>700229.5299999999</v>
      </c>
      <c r="H221" s="10"/>
    </row>
    <row r="222" spans="1:7" s="9" customFormat="1" ht="15.75">
      <c r="A222" s="28" t="s">
        <v>292</v>
      </c>
      <c r="B222" s="22" t="s">
        <v>13</v>
      </c>
      <c r="C222" s="22" t="s">
        <v>5</v>
      </c>
      <c r="D222" s="22" t="s">
        <v>48</v>
      </c>
      <c r="E222" s="22"/>
      <c r="F222" s="17">
        <f>F223</f>
        <v>57779.65</v>
      </c>
      <c r="G222" s="17">
        <f>G223</f>
        <v>58197.68</v>
      </c>
    </row>
    <row r="223" spans="1:7" s="9" customFormat="1" ht="30">
      <c r="A223" s="39" t="s">
        <v>225</v>
      </c>
      <c r="B223" s="22" t="s">
        <v>13</v>
      </c>
      <c r="C223" s="22" t="s">
        <v>5</v>
      </c>
      <c r="D223" s="22" t="s">
        <v>48</v>
      </c>
      <c r="E223" s="22" t="s">
        <v>24</v>
      </c>
      <c r="F223" s="17">
        <f>57164.04+615.61</f>
        <v>57779.65</v>
      </c>
      <c r="G223" s="17">
        <f>57164.04+1033.64</f>
        <v>58197.68</v>
      </c>
    </row>
    <row r="224" spans="1:8" s="9" customFormat="1" ht="75">
      <c r="A224" s="28" t="s">
        <v>293</v>
      </c>
      <c r="B224" s="22" t="s">
        <v>13</v>
      </c>
      <c r="C224" s="22" t="s">
        <v>5</v>
      </c>
      <c r="D224" s="22" t="s">
        <v>46</v>
      </c>
      <c r="E224" s="22"/>
      <c r="F224" s="17">
        <f>F225</f>
        <v>2116701.3</v>
      </c>
      <c r="G224" s="17">
        <f>G225</f>
        <v>2116701.3</v>
      </c>
      <c r="H224" s="10"/>
    </row>
    <row r="225" spans="1:8" s="9" customFormat="1" ht="75">
      <c r="A225" s="28" t="s">
        <v>294</v>
      </c>
      <c r="B225" s="22" t="s">
        <v>13</v>
      </c>
      <c r="C225" s="22" t="s">
        <v>5</v>
      </c>
      <c r="D225" s="22" t="s">
        <v>47</v>
      </c>
      <c r="E225" s="22"/>
      <c r="F225" s="17">
        <f>F226</f>
        <v>2116701.3</v>
      </c>
      <c r="G225" s="17">
        <f>G226</f>
        <v>2116701.3</v>
      </c>
      <c r="H225" s="2"/>
    </row>
    <row r="226" spans="1:7" s="9" customFormat="1" ht="30">
      <c r="A226" s="39" t="s">
        <v>225</v>
      </c>
      <c r="B226" s="22" t="s">
        <v>13</v>
      </c>
      <c r="C226" s="22" t="s">
        <v>5</v>
      </c>
      <c r="D226" s="22" t="s">
        <v>47</v>
      </c>
      <c r="E226" s="22" t="s">
        <v>24</v>
      </c>
      <c r="F226" s="17">
        <v>2116701.3</v>
      </c>
      <c r="G226" s="17">
        <v>2116701.3</v>
      </c>
    </row>
    <row r="227" spans="1:8" s="9" customFormat="1" ht="15.75">
      <c r="A227" s="28" t="s">
        <v>234</v>
      </c>
      <c r="B227" s="22" t="s">
        <v>13</v>
      </c>
      <c r="C227" s="22" t="s">
        <v>5</v>
      </c>
      <c r="D227" s="22" t="s">
        <v>88</v>
      </c>
      <c r="E227" s="22"/>
      <c r="F227" s="17">
        <f>F228</f>
        <v>3896.6</v>
      </c>
      <c r="G227" s="17">
        <f>G228</f>
        <v>3896.6</v>
      </c>
      <c r="H227" s="10"/>
    </row>
    <row r="228" spans="1:8" s="9" customFormat="1" ht="30">
      <c r="A228" s="28" t="s">
        <v>295</v>
      </c>
      <c r="B228" s="22" t="s">
        <v>13</v>
      </c>
      <c r="C228" s="22" t="s">
        <v>5</v>
      </c>
      <c r="D228" s="22" t="s">
        <v>133</v>
      </c>
      <c r="E228" s="22"/>
      <c r="F228" s="17">
        <f>F229+F231</f>
        <v>3896.6</v>
      </c>
      <c r="G228" s="17">
        <f>G229+G231</f>
        <v>3896.6</v>
      </c>
      <c r="H228" s="10"/>
    </row>
    <row r="229" spans="1:8" s="9" customFormat="1" ht="30">
      <c r="A229" s="28" t="s">
        <v>296</v>
      </c>
      <c r="B229" s="22" t="s">
        <v>13</v>
      </c>
      <c r="C229" s="22" t="s">
        <v>5</v>
      </c>
      <c r="D229" s="22" t="s">
        <v>134</v>
      </c>
      <c r="E229" s="22"/>
      <c r="F229" s="17">
        <f>F230</f>
        <v>3774.6</v>
      </c>
      <c r="G229" s="17">
        <f>G230</f>
        <v>3774.6</v>
      </c>
      <c r="H229" s="2"/>
    </row>
    <row r="230" spans="1:8" s="9" customFormat="1" ht="30">
      <c r="A230" s="39" t="s">
        <v>225</v>
      </c>
      <c r="B230" s="22" t="s">
        <v>13</v>
      </c>
      <c r="C230" s="22" t="s">
        <v>5</v>
      </c>
      <c r="D230" s="22" t="s">
        <v>134</v>
      </c>
      <c r="E230" s="22" t="s">
        <v>24</v>
      </c>
      <c r="F230" s="17">
        <v>3774.6</v>
      </c>
      <c r="G230" s="17">
        <v>3774.6</v>
      </c>
      <c r="H230" s="2"/>
    </row>
    <row r="231" spans="1:63" ht="30">
      <c r="A231" s="28" t="s">
        <v>297</v>
      </c>
      <c r="B231" s="22" t="s">
        <v>13</v>
      </c>
      <c r="C231" s="22" t="s">
        <v>5</v>
      </c>
      <c r="D231" s="22" t="s">
        <v>135</v>
      </c>
      <c r="E231" s="22"/>
      <c r="F231" s="17">
        <f>F232</f>
        <v>122</v>
      </c>
      <c r="G231" s="17">
        <f>G232</f>
        <v>122</v>
      </c>
      <c r="BK231" s="2">
        <v>1396000</v>
      </c>
    </row>
    <row r="232" spans="1:7" ht="30">
      <c r="A232" s="39" t="s">
        <v>225</v>
      </c>
      <c r="B232" s="22" t="s">
        <v>13</v>
      </c>
      <c r="C232" s="22" t="s">
        <v>5</v>
      </c>
      <c r="D232" s="22" t="s">
        <v>135</v>
      </c>
      <c r="E232" s="22" t="s">
        <v>24</v>
      </c>
      <c r="F232" s="17">
        <v>122</v>
      </c>
      <c r="G232" s="17">
        <v>122</v>
      </c>
    </row>
    <row r="233" spans="1:7" ht="30">
      <c r="A233" s="28" t="s">
        <v>283</v>
      </c>
      <c r="B233" s="22" t="s">
        <v>13</v>
      </c>
      <c r="C233" s="22" t="s">
        <v>5</v>
      </c>
      <c r="D233" s="22" t="s">
        <v>163</v>
      </c>
      <c r="E233" s="22"/>
      <c r="F233" s="17">
        <f>F234</f>
        <v>2747.2999999999997</v>
      </c>
      <c r="G233" s="17">
        <f>G234</f>
        <v>2747.2999999999997</v>
      </c>
    </row>
    <row r="234" spans="1:7" ht="45">
      <c r="A234" s="28" t="s">
        <v>298</v>
      </c>
      <c r="B234" s="22" t="s">
        <v>13</v>
      </c>
      <c r="C234" s="22" t="s">
        <v>5</v>
      </c>
      <c r="D234" s="22" t="s">
        <v>166</v>
      </c>
      <c r="E234" s="22"/>
      <c r="F234" s="17">
        <f>F235+F237</f>
        <v>2747.2999999999997</v>
      </c>
      <c r="G234" s="17">
        <f>G235+G237</f>
        <v>2747.2999999999997</v>
      </c>
    </row>
    <row r="235" spans="1:7" ht="45">
      <c r="A235" s="28" t="s">
        <v>299</v>
      </c>
      <c r="B235" s="22" t="s">
        <v>13</v>
      </c>
      <c r="C235" s="22" t="s">
        <v>5</v>
      </c>
      <c r="D235" s="22" t="s">
        <v>167</v>
      </c>
      <c r="E235" s="22"/>
      <c r="F235" s="17">
        <f>F236</f>
        <v>2657.2</v>
      </c>
      <c r="G235" s="17">
        <f>G236</f>
        <v>2657.2</v>
      </c>
    </row>
    <row r="236" spans="1:7" ht="30">
      <c r="A236" s="39" t="s">
        <v>225</v>
      </c>
      <c r="B236" s="22" t="s">
        <v>13</v>
      </c>
      <c r="C236" s="22" t="s">
        <v>5</v>
      </c>
      <c r="D236" s="22" t="s">
        <v>167</v>
      </c>
      <c r="E236" s="22" t="s">
        <v>24</v>
      </c>
      <c r="F236" s="17">
        <v>2657.2</v>
      </c>
      <c r="G236" s="17">
        <v>2657.2</v>
      </c>
    </row>
    <row r="237" spans="1:7" ht="30">
      <c r="A237" s="39" t="s">
        <v>300</v>
      </c>
      <c r="B237" s="22" t="s">
        <v>13</v>
      </c>
      <c r="C237" s="22" t="s">
        <v>5</v>
      </c>
      <c r="D237" s="22" t="s">
        <v>168</v>
      </c>
      <c r="E237" s="22"/>
      <c r="F237" s="17">
        <f>F238</f>
        <v>90.1</v>
      </c>
      <c r="G237" s="17">
        <f>G238</f>
        <v>90.1</v>
      </c>
    </row>
    <row r="238" spans="1:7" ht="30">
      <c r="A238" s="39" t="s">
        <v>225</v>
      </c>
      <c r="B238" s="22" t="s">
        <v>13</v>
      </c>
      <c r="C238" s="22" t="s">
        <v>5</v>
      </c>
      <c r="D238" s="22" t="s">
        <v>168</v>
      </c>
      <c r="E238" s="22" t="s">
        <v>24</v>
      </c>
      <c r="F238" s="17">
        <v>90.1</v>
      </c>
      <c r="G238" s="17">
        <v>90.1</v>
      </c>
    </row>
    <row r="239" spans="1:8" ht="60">
      <c r="A239" s="28" t="s">
        <v>219</v>
      </c>
      <c r="B239" s="22" t="s">
        <v>13</v>
      </c>
      <c r="C239" s="22" t="s">
        <v>5</v>
      </c>
      <c r="D239" s="22" t="s">
        <v>117</v>
      </c>
      <c r="E239" s="22"/>
      <c r="F239" s="17">
        <f>F240</f>
        <v>4126.49</v>
      </c>
      <c r="G239" s="17">
        <f>G240</f>
        <v>4126.49</v>
      </c>
      <c r="H239" s="9"/>
    </row>
    <row r="240" spans="1:8" ht="60">
      <c r="A240" s="28" t="s">
        <v>301</v>
      </c>
      <c r="B240" s="22" t="s">
        <v>13</v>
      </c>
      <c r="C240" s="22" t="s">
        <v>5</v>
      </c>
      <c r="D240" s="22" t="s">
        <v>128</v>
      </c>
      <c r="E240" s="22"/>
      <c r="F240" s="17">
        <f>F241+F243</f>
        <v>4126.49</v>
      </c>
      <c r="G240" s="17">
        <f>G241+G243</f>
        <v>4126.49</v>
      </c>
      <c r="H240" s="9"/>
    </row>
    <row r="241" spans="1:7" ht="60">
      <c r="A241" s="28" t="s">
        <v>302</v>
      </c>
      <c r="B241" s="22" t="s">
        <v>13</v>
      </c>
      <c r="C241" s="22" t="s">
        <v>5</v>
      </c>
      <c r="D241" s="22" t="s">
        <v>129</v>
      </c>
      <c r="E241" s="22"/>
      <c r="F241" s="17">
        <f>F242</f>
        <v>4016.59</v>
      </c>
      <c r="G241" s="17">
        <f>G242</f>
        <v>4016.59</v>
      </c>
    </row>
    <row r="242" spans="1:7" ht="30">
      <c r="A242" s="59" t="s">
        <v>225</v>
      </c>
      <c r="B242" s="22" t="s">
        <v>13</v>
      </c>
      <c r="C242" s="22" t="s">
        <v>5</v>
      </c>
      <c r="D242" s="22" t="s">
        <v>129</v>
      </c>
      <c r="E242" s="22" t="s">
        <v>24</v>
      </c>
      <c r="F242" s="17">
        <f>4016.59</f>
        <v>4016.59</v>
      </c>
      <c r="G242" s="17">
        <f>4016.59</f>
        <v>4016.59</v>
      </c>
    </row>
    <row r="243" spans="1:7" ht="60">
      <c r="A243" s="53" t="s">
        <v>375</v>
      </c>
      <c r="B243" s="58" t="s">
        <v>13</v>
      </c>
      <c r="C243" s="22" t="s">
        <v>5</v>
      </c>
      <c r="D243" s="22" t="s">
        <v>180</v>
      </c>
      <c r="E243" s="22"/>
      <c r="F243" s="17">
        <f>F244</f>
        <v>109.9</v>
      </c>
      <c r="G243" s="17">
        <f>G244</f>
        <v>109.9</v>
      </c>
    </row>
    <row r="244" spans="1:7" ht="30">
      <c r="A244" s="60" t="s">
        <v>225</v>
      </c>
      <c r="B244" s="22" t="s">
        <v>13</v>
      </c>
      <c r="C244" s="22" t="s">
        <v>5</v>
      </c>
      <c r="D244" s="22" t="s">
        <v>180</v>
      </c>
      <c r="E244" s="22" t="s">
        <v>24</v>
      </c>
      <c r="F244" s="17">
        <v>109.9</v>
      </c>
      <c r="G244" s="17">
        <v>109.9</v>
      </c>
    </row>
    <row r="245" spans="1:7" ht="15.75">
      <c r="A245" s="30" t="s">
        <v>303</v>
      </c>
      <c r="B245" s="35" t="s">
        <v>13</v>
      </c>
      <c r="C245" s="35" t="s">
        <v>6</v>
      </c>
      <c r="D245" s="35"/>
      <c r="E245" s="35"/>
      <c r="F245" s="16">
        <f>F246+F253+F261</f>
        <v>847371.09</v>
      </c>
      <c r="G245" s="16">
        <f>G246+G253+G261</f>
        <v>862620.0599999999</v>
      </c>
    </row>
    <row r="246" spans="1:7" ht="15.75">
      <c r="A246" s="28" t="s">
        <v>275</v>
      </c>
      <c r="B246" s="22" t="s">
        <v>13</v>
      </c>
      <c r="C246" s="22" t="s">
        <v>6</v>
      </c>
      <c r="D246" s="22" t="s">
        <v>34</v>
      </c>
      <c r="E246" s="22"/>
      <c r="F246" s="16">
        <f>F247</f>
        <v>607037.39</v>
      </c>
      <c r="G246" s="16">
        <f>G247</f>
        <v>618574.99</v>
      </c>
    </row>
    <row r="247" spans="1:8" ht="15.75">
      <c r="A247" s="28" t="s">
        <v>304</v>
      </c>
      <c r="B247" s="22" t="s">
        <v>13</v>
      </c>
      <c r="C247" s="22" t="s">
        <v>6</v>
      </c>
      <c r="D247" s="22" t="s">
        <v>49</v>
      </c>
      <c r="E247" s="22"/>
      <c r="F247" s="17">
        <f>F248</f>
        <v>607037.39</v>
      </c>
      <c r="G247" s="17">
        <f>G248</f>
        <v>618574.99</v>
      </c>
      <c r="H247" s="9"/>
    </row>
    <row r="248" spans="1:8" ht="15.75">
      <c r="A248" s="28" t="s">
        <v>305</v>
      </c>
      <c r="B248" s="22" t="s">
        <v>13</v>
      </c>
      <c r="C248" s="22" t="s">
        <v>6</v>
      </c>
      <c r="D248" s="22" t="s">
        <v>50</v>
      </c>
      <c r="E248" s="22"/>
      <c r="F248" s="17">
        <f>F249+F251</f>
        <v>607037.39</v>
      </c>
      <c r="G248" s="17">
        <f>G249+G251</f>
        <v>618574.99</v>
      </c>
      <c r="H248" s="10"/>
    </row>
    <row r="249" spans="1:7" s="9" customFormat="1" ht="30">
      <c r="A249" s="28" t="s">
        <v>306</v>
      </c>
      <c r="B249" s="22" t="s">
        <v>13</v>
      </c>
      <c r="C249" s="22" t="s">
        <v>6</v>
      </c>
      <c r="D249" s="22" t="s">
        <v>51</v>
      </c>
      <c r="E249" s="22"/>
      <c r="F249" s="17">
        <f>F250</f>
        <v>185577.23</v>
      </c>
      <c r="G249" s="17">
        <f>G250</f>
        <v>186919.84</v>
      </c>
    </row>
    <row r="250" spans="1:8" s="9" customFormat="1" ht="30">
      <c r="A250" s="39" t="s">
        <v>225</v>
      </c>
      <c r="B250" s="22" t="s">
        <v>13</v>
      </c>
      <c r="C250" s="22" t="s">
        <v>6</v>
      </c>
      <c r="D250" s="22" t="s">
        <v>51</v>
      </c>
      <c r="E250" s="22" t="s">
        <v>24</v>
      </c>
      <c r="F250" s="17">
        <f>183600+1977.23</f>
        <v>185577.23</v>
      </c>
      <c r="G250" s="17">
        <f>183600+3319.84</f>
        <v>186919.84</v>
      </c>
      <c r="H250" s="10"/>
    </row>
    <row r="251" spans="1:7" s="9" customFormat="1" ht="45">
      <c r="A251" s="28" t="s">
        <v>307</v>
      </c>
      <c r="B251" s="22" t="s">
        <v>13</v>
      </c>
      <c r="C251" s="22" t="s">
        <v>6</v>
      </c>
      <c r="D251" s="22" t="s">
        <v>52</v>
      </c>
      <c r="E251" s="22"/>
      <c r="F251" s="17">
        <f>F252</f>
        <v>421460.16</v>
      </c>
      <c r="G251" s="17">
        <f>G252</f>
        <v>431655.15</v>
      </c>
    </row>
    <row r="252" spans="1:8" s="9" customFormat="1" ht="30">
      <c r="A252" s="39" t="s">
        <v>225</v>
      </c>
      <c r="B252" s="22" t="s">
        <v>13</v>
      </c>
      <c r="C252" s="22" t="s">
        <v>6</v>
      </c>
      <c r="D252" s="22" t="s">
        <v>52</v>
      </c>
      <c r="E252" s="22" t="s">
        <v>24</v>
      </c>
      <c r="F252" s="17">
        <f>258959.9+160768.9+1731.36</f>
        <v>421460.16</v>
      </c>
      <c r="G252" s="17">
        <f>267979.24+160768.9+2907.01</f>
        <v>431655.15</v>
      </c>
      <c r="H252" s="10"/>
    </row>
    <row r="253" spans="1:7" ht="30">
      <c r="A253" s="28" t="s">
        <v>283</v>
      </c>
      <c r="B253" s="22" t="s">
        <v>13</v>
      </c>
      <c r="C253" s="22" t="s">
        <v>6</v>
      </c>
      <c r="D253" s="22" t="s">
        <v>163</v>
      </c>
      <c r="E253" s="22"/>
      <c r="F253" s="17">
        <f>F254</f>
        <v>920.3199999999999</v>
      </c>
      <c r="G253" s="17">
        <f>G254</f>
        <v>920.3199999999999</v>
      </c>
    </row>
    <row r="254" spans="1:7" ht="50.25" customHeight="1">
      <c r="A254" s="39" t="s">
        <v>308</v>
      </c>
      <c r="B254" s="22" t="s">
        <v>13</v>
      </c>
      <c r="C254" s="22" t="s">
        <v>6</v>
      </c>
      <c r="D254" s="22" t="s">
        <v>169</v>
      </c>
      <c r="E254" s="22"/>
      <c r="F254" s="17">
        <f>F255+F257+F259</f>
        <v>920.3199999999999</v>
      </c>
      <c r="G254" s="17">
        <f>G255+G257+G259</f>
        <v>920.3199999999999</v>
      </c>
    </row>
    <row r="255" spans="1:7" ht="45">
      <c r="A255" s="39" t="s">
        <v>309</v>
      </c>
      <c r="B255" s="22" t="s">
        <v>13</v>
      </c>
      <c r="C255" s="22" t="s">
        <v>6</v>
      </c>
      <c r="D255" s="22" t="s">
        <v>170</v>
      </c>
      <c r="E255" s="22"/>
      <c r="F255" s="17">
        <f>F256</f>
        <v>225.2</v>
      </c>
      <c r="G255" s="17">
        <f>G256</f>
        <v>225.2</v>
      </c>
    </row>
    <row r="256" spans="1:7" ht="30">
      <c r="A256" s="39" t="s">
        <v>225</v>
      </c>
      <c r="B256" s="22" t="s">
        <v>13</v>
      </c>
      <c r="C256" s="22" t="s">
        <v>6</v>
      </c>
      <c r="D256" s="22" t="s">
        <v>170</v>
      </c>
      <c r="E256" s="22" t="s">
        <v>24</v>
      </c>
      <c r="F256" s="17">
        <v>225.2</v>
      </c>
      <c r="G256" s="17">
        <v>225.2</v>
      </c>
    </row>
    <row r="257" spans="1:7" ht="60">
      <c r="A257" s="39" t="s">
        <v>310</v>
      </c>
      <c r="B257" s="22" t="s">
        <v>13</v>
      </c>
      <c r="C257" s="22" t="s">
        <v>6</v>
      </c>
      <c r="D257" s="22" t="s">
        <v>171</v>
      </c>
      <c r="E257" s="22"/>
      <c r="F257" s="17">
        <f>F258</f>
        <v>270.23</v>
      </c>
      <c r="G257" s="17">
        <f>G258</f>
        <v>270.23</v>
      </c>
    </row>
    <row r="258" spans="1:7" ht="30">
      <c r="A258" s="39" t="s">
        <v>225</v>
      </c>
      <c r="B258" s="22" t="s">
        <v>13</v>
      </c>
      <c r="C258" s="22" t="s">
        <v>6</v>
      </c>
      <c r="D258" s="22" t="s">
        <v>171</v>
      </c>
      <c r="E258" s="22" t="s">
        <v>24</v>
      </c>
      <c r="F258" s="17">
        <f>90.1+180.13</f>
        <v>270.23</v>
      </c>
      <c r="G258" s="17">
        <f>90.1+180.13</f>
        <v>270.23</v>
      </c>
    </row>
    <row r="259" spans="1:7" ht="63" customHeight="1">
      <c r="A259" s="28" t="s">
        <v>311</v>
      </c>
      <c r="B259" s="22" t="s">
        <v>13</v>
      </c>
      <c r="C259" s="22" t="s">
        <v>6</v>
      </c>
      <c r="D259" s="22" t="s">
        <v>172</v>
      </c>
      <c r="E259" s="22"/>
      <c r="F259" s="17">
        <f>F260</f>
        <v>424.89</v>
      </c>
      <c r="G259" s="17">
        <f>G260</f>
        <v>424.89</v>
      </c>
    </row>
    <row r="260" spans="1:7" s="24" customFormat="1" ht="30">
      <c r="A260" s="39" t="s">
        <v>225</v>
      </c>
      <c r="B260" s="22" t="s">
        <v>13</v>
      </c>
      <c r="C260" s="22" t="s">
        <v>6</v>
      </c>
      <c r="D260" s="22" t="s">
        <v>172</v>
      </c>
      <c r="E260" s="22" t="s">
        <v>24</v>
      </c>
      <c r="F260" s="17">
        <f>424.89</f>
        <v>424.89</v>
      </c>
      <c r="G260" s="17">
        <f>424.89</f>
        <v>424.89</v>
      </c>
    </row>
    <row r="261" spans="1:8" s="9" customFormat="1" ht="30">
      <c r="A261" s="28" t="s">
        <v>312</v>
      </c>
      <c r="B261" s="22" t="s">
        <v>13</v>
      </c>
      <c r="C261" s="22" t="s">
        <v>6</v>
      </c>
      <c r="D261" s="22" t="s">
        <v>130</v>
      </c>
      <c r="E261" s="22"/>
      <c r="F261" s="17">
        <f aca="true" t="shared" si="24" ref="F261:G263">F262</f>
        <v>239413.38</v>
      </c>
      <c r="G261" s="17">
        <f t="shared" si="24"/>
        <v>243124.75</v>
      </c>
      <c r="H261" s="10"/>
    </row>
    <row r="262" spans="1:8" s="9" customFormat="1" ht="15.75">
      <c r="A262" s="28" t="s">
        <v>313</v>
      </c>
      <c r="B262" s="22" t="s">
        <v>13</v>
      </c>
      <c r="C262" s="22" t="s">
        <v>6</v>
      </c>
      <c r="D262" s="22" t="s">
        <v>131</v>
      </c>
      <c r="E262" s="22"/>
      <c r="F262" s="17">
        <f t="shared" si="24"/>
        <v>239413.38</v>
      </c>
      <c r="G262" s="17">
        <f t="shared" si="24"/>
        <v>243124.75</v>
      </c>
      <c r="H262" s="10"/>
    </row>
    <row r="263" spans="1:7" s="9" customFormat="1" ht="30">
      <c r="A263" s="28" t="s">
        <v>314</v>
      </c>
      <c r="B263" s="22" t="s">
        <v>13</v>
      </c>
      <c r="C263" s="22" t="s">
        <v>6</v>
      </c>
      <c r="D263" s="22" t="s">
        <v>132</v>
      </c>
      <c r="E263" s="22"/>
      <c r="F263" s="17">
        <f t="shared" si="24"/>
        <v>239413.38</v>
      </c>
      <c r="G263" s="17">
        <f t="shared" si="24"/>
        <v>243124.75</v>
      </c>
    </row>
    <row r="264" spans="1:8" s="9" customFormat="1" ht="30">
      <c r="A264" s="39" t="s">
        <v>225</v>
      </c>
      <c r="B264" s="22" t="s">
        <v>13</v>
      </c>
      <c r="C264" s="22" t="s">
        <v>6</v>
      </c>
      <c r="D264" s="22" t="s">
        <v>132</v>
      </c>
      <c r="E264" s="22" t="s">
        <v>24</v>
      </c>
      <c r="F264" s="17">
        <f>234292.96+5120.42</f>
        <v>239413.38</v>
      </c>
      <c r="G264" s="17">
        <f>234292.96+8831.79</f>
        <v>243124.75</v>
      </c>
      <c r="H264" s="10"/>
    </row>
    <row r="265" spans="1:8" s="9" customFormat="1" ht="15.75">
      <c r="A265" s="30" t="s">
        <v>315</v>
      </c>
      <c r="B265" s="35" t="s">
        <v>13</v>
      </c>
      <c r="C265" s="35" t="s">
        <v>13</v>
      </c>
      <c r="D265" s="35"/>
      <c r="E265" s="35"/>
      <c r="F265" s="16">
        <f>F266+F272+F276+F280+F284</f>
        <v>127561.53</v>
      </c>
      <c r="G265" s="16">
        <f>G266+G272+G276+G280+G284</f>
        <v>128821.91</v>
      </c>
      <c r="H265" s="2"/>
    </row>
    <row r="266" spans="1:7" ht="15.75">
      <c r="A266" s="28" t="s">
        <v>316</v>
      </c>
      <c r="B266" s="22" t="s">
        <v>13</v>
      </c>
      <c r="C266" s="22" t="s">
        <v>13</v>
      </c>
      <c r="D266" s="22" t="s">
        <v>53</v>
      </c>
      <c r="E266" s="22"/>
      <c r="F266" s="17">
        <f>F267</f>
        <v>126829.31</v>
      </c>
      <c r="G266" s="17">
        <f>G267</f>
        <v>128089.69</v>
      </c>
    </row>
    <row r="267" spans="1:7" ht="15.75">
      <c r="A267" s="28" t="s">
        <v>317</v>
      </c>
      <c r="B267" s="22" t="s">
        <v>13</v>
      </c>
      <c r="C267" s="22" t="s">
        <v>13</v>
      </c>
      <c r="D267" s="22" t="s">
        <v>54</v>
      </c>
      <c r="E267" s="22"/>
      <c r="F267" s="17">
        <f>F268+F270</f>
        <v>126829.31</v>
      </c>
      <c r="G267" s="17">
        <f>G268+G270</f>
        <v>128089.69</v>
      </c>
    </row>
    <row r="268" spans="1:7" ht="15.75">
      <c r="A268" s="31" t="s">
        <v>318</v>
      </c>
      <c r="B268" s="22" t="s">
        <v>13</v>
      </c>
      <c r="C268" s="22" t="s">
        <v>13</v>
      </c>
      <c r="D268" s="22" t="s">
        <v>56</v>
      </c>
      <c r="E268" s="22"/>
      <c r="F268" s="17">
        <f>F269</f>
        <v>1400</v>
      </c>
      <c r="G268" s="17">
        <f>G269</f>
        <v>1400</v>
      </c>
    </row>
    <row r="269" spans="1:7" ht="30">
      <c r="A269" s="39" t="s">
        <v>225</v>
      </c>
      <c r="B269" s="22" t="s">
        <v>13</v>
      </c>
      <c r="C269" s="22" t="s">
        <v>13</v>
      </c>
      <c r="D269" s="22" t="s">
        <v>56</v>
      </c>
      <c r="E269" s="22" t="s">
        <v>24</v>
      </c>
      <c r="F269" s="17">
        <v>1400</v>
      </c>
      <c r="G269" s="17">
        <v>1400</v>
      </c>
    </row>
    <row r="270" spans="1:7" ht="15.75">
      <c r="A270" s="28" t="s">
        <v>319</v>
      </c>
      <c r="B270" s="22" t="s">
        <v>13</v>
      </c>
      <c r="C270" s="22" t="s">
        <v>13</v>
      </c>
      <c r="D270" s="22" t="s">
        <v>55</v>
      </c>
      <c r="E270" s="22"/>
      <c r="F270" s="17">
        <f>F271</f>
        <v>125429.31</v>
      </c>
      <c r="G270" s="17">
        <f>G271</f>
        <v>126689.69</v>
      </c>
    </row>
    <row r="271" spans="1:7" ht="30">
      <c r="A271" s="39" t="s">
        <v>225</v>
      </c>
      <c r="B271" s="22" t="s">
        <v>13</v>
      </c>
      <c r="C271" s="22" t="s">
        <v>13</v>
      </c>
      <c r="D271" s="22" t="s">
        <v>55</v>
      </c>
      <c r="E271" s="22" t="s">
        <v>24</v>
      </c>
      <c r="F271" s="17">
        <f>123644.45+1784.86</f>
        <v>125429.31</v>
      </c>
      <c r="G271" s="17">
        <f>123644.45+3045.24</f>
        <v>126689.69</v>
      </c>
    </row>
    <row r="272" spans="1:7" ht="30">
      <c r="A272" s="28" t="s">
        <v>320</v>
      </c>
      <c r="B272" s="22" t="s">
        <v>13</v>
      </c>
      <c r="C272" s="22" t="s">
        <v>13</v>
      </c>
      <c r="D272" s="22" t="s">
        <v>136</v>
      </c>
      <c r="E272" s="22"/>
      <c r="F272" s="17">
        <f aca="true" t="shared" si="25" ref="F272:G274">F273</f>
        <v>242</v>
      </c>
      <c r="G272" s="17">
        <f t="shared" si="25"/>
        <v>242</v>
      </c>
    </row>
    <row r="273" spans="1:7" ht="30">
      <c r="A273" s="28" t="s">
        <v>321</v>
      </c>
      <c r="B273" s="22" t="s">
        <v>13</v>
      </c>
      <c r="C273" s="22" t="s">
        <v>13</v>
      </c>
      <c r="D273" s="22" t="s">
        <v>137</v>
      </c>
      <c r="E273" s="22"/>
      <c r="F273" s="17">
        <f t="shared" si="25"/>
        <v>242</v>
      </c>
      <c r="G273" s="17">
        <f t="shared" si="25"/>
        <v>242</v>
      </c>
    </row>
    <row r="274" spans="1:7" ht="15.75">
      <c r="A274" s="31" t="s">
        <v>318</v>
      </c>
      <c r="B274" s="22" t="s">
        <v>13</v>
      </c>
      <c r="C274" s="22" t="s">
        <v>13</v>
      </c>
      <c r="D274" s="22" t="s">
        <v>173</v>
      </c>
      <c r="E274" s="22"/>
      <c r="F274" s="17">
        <f t="shared" si="25"/>
        <v>242</v>
      </c>
      <c r="G274" s="17">
        <f t="shared" si="25"/>
        <v>242</v>
      </c>
    </row>
    <row r="275" spans="1:7" ht="30">
      <c r="A275" s="31" t="s">
        <v>251</v>
      </c>
      <c r="B275" s="22" t="s">
        <v>13</v>
      </c>
      <c r="C275" s="22" t="s">
        <v>13</v>
      </c>
      <c r="D275" s="22" t="s">
        <v>173</v>
      </c>
      <c r="E275" s="22" t="s">
        <v>22</v>
      </c>
      <c r="F275" s="17">
        <v>242</v>
      </c>
      <c r="G275" s="17">
        <v>242</v>
      </c>
    </row>
    <row r="276" spans="1:7" ht="30">
      <c r="A276" s="28" t="s">
        <v>283</v>
      </c>
      <c r="B276" s="22" t="s">
        <v>13</v>
      </c>
      <c r="C276" s="22" t="s">
        <v>13</v>
      </c>
      <c r="D276" s="22" t="s">
        <v>163</v>
      </c>
      <c r="E276" s="22"/>
      <c r="F276" s="17">
        <f aca="true" t="shared" si="26" ref="F276:G278">F277</f>
        <v>270.22</v>
      </c>
      <c r="G276" s="17">
        <f t="shared" si="26"/>
        <v>270.22</v>
      </c>
    </row>
    <row r="277" spans="1:7" ht="45">
      <c r="A277" s="28" t="s">
        <v>322</v>
      </c>
      <c r="B277" s="22" t="s">
        <v>13</v>
      </c>
      <c r="C277" s="22" t="s">
        <v>13</v>
      </c>
      <c r="D277" s="22" t="s">
        <v>174</v>
      </c>
      <c r="E277" s="22"/>
      <c r="F277" s="17">
        <f t="shared" si="26"/>
        <v>270.22</v>
      </c>
      <c r="G277" s="17">
        <f t="shared" si="26"/>
        <v>270.22</v>
      </c>
    </row>
    <row r="278" spans="1:7" ht="30">
      <c r="A278" s="28" t="s">
        <v>323</v>
      </c>
      <c r="B278" s="22" t="s">
        <v>13</v>
      </c>
      <c r="C278" s="22" t="s">
        <v>13</v>
      </c>
      <c r="D278" s="22" t="s">
        <v>175</v>
      </c>
      <c r="E278" s="22"/>
      <c r="F278" s="17">
        <f t="shared" si="26"/>
        <v>270.22</v>
      </c>
      <c r="G278" s="17">
        <f t="shared" si="26"/>
        <v>270.22</v>
      </c>
    </row>
    <row r="279" spans="1:7" ht="30">
      <c r="A279" s="39" t="s">
        <v>225</v>
      </c>
      <c r="B279" s="22" t="s">
        <v>13</v>
      </c>
      <c r="C279" s="22" t="s">
        <v>13</v>
      </c>
      <c r="D279" s="22" t="s">
        <v>175</v>
      </c>
      <c r="E279" s="22" t="s">
        <v>24</v>
      </c>
      <c r="F279" s="17">
        <v>270.22</v>
      </c>
      <c r="G279" s="17">
        <v>270.22</v>
      </c>
    </row>
    <row r="280" spans="1:7" ht="30">
      <c r="A280" s="28" t="s">
        <v>324</v>
      </c>
      <c r="B280" s="22" t="s">
        <v>13</v>
      </c>
      <c r="C280" s="22" t="s">
        <v>13</v>
      </c>
      <c r="D280" s="22" t="s">
        <v>113</v>
      </c>
      <c r="E280" s="22"/>
      <c r="F280" s="17">
        <f aca="true" t="shared" si="27" ref="F280:G282">F281</f>
        <v>200</v>
      </c>
      <c r="G280" s="17">
        <f t="shared" si="27"/>
        <v>200</v>
      </c>
    </row>
    <row r="281" spans="1:7" ht="30">
      <c r="A281" s="28" t="s">
        <v>325</v>
      </c>
      <c r="B281" s="22" t="s">
        <v>13</v>
      </c>
      <c r="C281" s="22" t="s">
        <v>13</v>
      </c>
      <c r="D281" s="22" t="s">
        <v>114</v>
      </c>
      <c r="E281" s="22"/>
      <c r="F281" s="17">
        <f t="shared" si="27"/>
        <v>200</v>
      </c>
      <c r="G281" s="17">
        <f t="shared" si="27"/>
        <v>200</v>
      </c>
    </row>
    <row r="282" spans="1:7" ht="15.75">
      <c r="A282" s="31" t="s">
        <v>318</v>
      </c>
      <c r="B282" s="22" t="s">
        <v>13</v>
      </c>
      <c r="C282" s="22" t="s">
        <v>13</v>
      </c>
      <c r="D282" s="22" t="s">
        <v>115</v>
      </c>
      <c r="E282" s="22"/>
      <c r="F282" s="17">
        <f t="shared" si="27"/>
        <v>200</v>
      </c>
      <c r="G282" s="17">
        <f t="shared" si="27"/>
        <v>200</v>
      </c>
    </row>
    <row r="283" spans="1:7" ht="30">
      <c r="A283" s="39" t="s">
        <v>225</v>
      </c>
      <c r="B283" s="22" t="s">
        <v>13</v>
      </c>
      <c r="C283" s="22" t="s">
        <v>13</v>
      </c>
      <c r="D283" s="22" t="s">
        <v>115</v>
      </c>
      <c r="E283" s="22" t="s">
        <v>24</v>
      </c>
      <c r="F283" s="17">
        <v>200</v>
      </c>
      <c r="G283" s="17">
        <v>200</v>
      </c>
    </row>
    <row r="284" spans="1:7" ht="60">
      <c r="A284" s="57" t="s">
        <v>219</v>
      </c>
      <c r="B284" s="22" t="s">
        <v>13</v>
      </c>
      <c r="C284" s="22" t="s">
        <v>13</v>
      </c>
      <c r="D284" s="22" t="s">
        <v>117</v>
      </c>
      <c r="E284" s="22"/>
      <c r="F284" s="17">
        <f aca="true" t="shared" si="28" ref="F284:G286">F285</f>
        <v>20</v>
      </c>
      <c r="G284" s="17">
        <f t="shared" si="28"/>
        <v>20</v>
      </c>
    </row>
    <row r="285" spans="1:7" ht="60">
      <c r="A285" s="57" t="s">
        <v>376</v>
      </c>
      <c r="B285" s="22" t="s">
        <v>13</v>
      </c>
      <c r="C285" s="22" t="s">
        <v>13</v>
      </c>
      <c r="D285" s="22" t="s">
        <v>118</v>
      </c>
      <c r="E285" s="22"/>
      <c r="F285" s="17">
        <f t="shared" si="28"/>
        <v>20</v>
      </c>
      <c r="G285" s="17">
        <f t="shared" si="28"/>
        <v>20</v>
      </c>
    </row>
    <row r="286" spans="1:7" ht="60">
      <c r="A286" s="57" t="s">
        <v>377</v>
      </c>
      <c r="B286" s="22" t="s">
        <v>13</v>
      </c>
      <c r="C286" s="22" t="s">
        <v>13</v>
      </c>
      <c r="D286" s="22" t="s">
        <v>146</v>
      </c>
      <c r="E286" s="22"/>
      <c r="F286" s="17">
        <f t="shared" si="28"/>
        <v>20</v>
      </c>
      <c r="G286" s="17">
        <f t="shared" si="28"/>
        <v>20</v>
      </c>
    </row>
    <row r="287" spans="1:7" ht="30">
      <c r="A287" s="39" t="s">
        <v>225</v>
      </c>
      <c r="B287" s="22" t="s">
        <v>13</v>
      </c>
      <c r="C287" s="22" t="s">
        <v>13</v>
      </c>
      <c r="D287" s="22" t="s">
        <v>146</v>
      </c>
      <c r="E287" s="22" t="s">
        <v>24</v>
      </c>
      <c r="F287" s="17">
        <v>20</v>
      </c>
      <c r="G287" s="17">
        <v>20</v>
      </c>
    </row>
    <row r="288" spans="1:7" ht="15.75">
      <c r="A288" s="45" t="s">
        <v>326</v>
      </c>
      <c r="B288" s="35" t="s">
        <v>13</v>
      </c>
      <c r="C288" s="35" t="s">
        <v>11</v>
      </c>
      <c r="D288" s="35"/>
      <c r="E288" s="35"/>
      <c r="F288" s="16">
        <f>F289+F299+F303</f>
        <v>89269.4</v>
      </c>
      <c r="G288" s="16">
        <f>G289+G299+G303</f>
        <v>89705.470004</v>
      </c>
    </row>
    <row r="289" spans="1:8" ht="15.75">
      <c r="A289" s="28" t="s">
        <v>275</v>
      </c>
      <c r="B289" s="22" t="s">
        <v>13</v>
      </c>
      <c r="C289" s="22" t="s">
        <v>11</v>
      </c>
      <c r="D289" s="22" t="s">
        <v>34</v>
      </c>
      <c r="E289" s="22"/>
      <c r="F289" s="17">
        <f>F290+F293</f>
        <v>28928.48</v>
      </c>
      <c r="G289" s="17">
        <f>G290+G293</f>
        <v>29377.14</v>
      </c>
      <c r="H289" s="9"/>
    </row>
    <row r="290" spans="1:8" ht="75">
      <c r="A290" s="28" t="s">
        <v>327</v>
      </c>
      <c r="B290" s="22" t="s">
        <v>13</v>
      </c>
      <c r="C290" s="22" t="s">
        <v>11</v>
      </c>
      <c r="D290" s="22" t="s">
        <v>46</v>
      </c>
      <c r="E290" s="22"/>
      <c r="F290" s="17">
        <f>F291</f>
        <v>10218.2</v>
      </c>
      <c r="G290" s="17">
        <f>G291</f>
        <v>10608.5</v>
      </c>
      <c r="H290" s="9"/>
    </row>
    <row r="291" spans="1:7" s="9" customFormat="1" ht="30">
      <c r="A291" s="28" t="s">
        <v>328</v>
      </c>
      <c r="B291" s="22" t="s">
        <v>13</v>
      </c>
      <c r="C291" s="22" t="s">
        <v>11</v>
      </c>
      <c r="D291" s="22" t="s">
        <v>61</v>
      </c>
      <c r="E291" s="22"/>
      <c r="F291" s="17">
        <f>F292</f>
        <v>10218.2</v>
      </c>
      <c r="G291" s="17">
        <f>G292</f>
        <v>10608.5</v>
      </c>
    </row>
    <row r="292" spans="1:7" s="9" customFormat="1" ht="30">
      <c r="A292" s="39" t="s">
        <v>225</v>
      </c>
      <c r="B292" s="22" t="s">
        <v>13</v>
      </c>
      <c r="C292" s="22" t="s">
        <v>11</v>
      </c>
      <c r="D292" s="22" t="s">
        <v>61</v>
      </c>
      <c r="E292" s="22" t="s">
        <v>24</v>
      </c>
      <c r="F292" s="17">
        <v>10218.2</v>
      </c>
      <c r="G292" s="17">
        <v>10608.5</v>
      </c>
    </row>
    <row r="293" spans="1:7" s="9" customFormat="1" ht="30">
      <c r="A293" s="28" t="s">
        <v>329</v>
      </c>
      <c r="B293" s="22" t="s">
        <v>13</v>
      </c>
      <c r="C293" s="22" t="s">
        <v>11</v>
      </c>
      <c r="D293" s="22" t="s">
        <v>57</v>
      </c>
      <c r="E293" s="22"/>
      <c r="F293" s="17">
        <f>F294</f>
        <v>18710.28</v>
      </c>
      <c r="G293" s="17">
        <f>G294</f>
        <v>18768.64</v>
      </c>
    </row>
    <row r="294" spans="1:7" s="9" customFormat="1" ht="30">
      <c r="A294" s="28" t="s">
        <v>330</v>
      </c>
      <c r="B294" s="22" t="s">
        <v>13</v>
      </c>
      <c r="C294" s="22" t="s">
        <v>11</v>
      </c>
      <c r="D294" s="22" t="s">
        <v>58</v>
      </c>
      <c r="E294" s="22"/>
      <c r="F294" s="17">
        <f>F295+F297</f>
        <v>18710.28</v>
      </c>
      <c r="G294" s="17">
        <f>G295+G297</f>
        <v>18768.64</v>
      </c>
    </row>
    <row r="295" spans="1:7" s="9" customFormat="1" ht="30">
      <c r="A295" s="28" t="s">
        <v>331</v>
      </c>
      <c r="B295" s="22" t="s">
        <v>13</v>
      </c>
      <c r="C295" s="22" t="s">
        <v>11</v>
      </c>
      <c r="D295" s="22" t="s">
        <v>59</v>
      </c>
      <c r="E295" s="22"/>
      <c r="F295" s="17">
        <f>F296</f>
        <v>9260.279999999999</v>
      </c>
      <c r="G295" s="17">
        <f>G296</f>
        <v>9318.64</v>
      </c>
    </row>
    <row r="296" spans="1:8" s="9" customFormat="1" ht="30">
      <c r="A296" s="39" t="s">
        <v>225</v>
      </c>
      <c r="B296" s="22" t="s">
        <v>13</v>
      </c>
      <c r="C296" s="22" t="s">
        <v>11</v>
      </c>
      <c r="D296" s="22" t="s">
        <v>59</v>
      </c>
      <c r="E296" s="22" t="s">
        <v>24</v>
      </c>
      <c r="F296" s="17">
        <f>7987.95+86.07+1186.26</f>
        <v>9260.279999999999</v>
      </c>
      <c r="G296" s="17">
        <f>7987.95+144.43+1186.26</f>
        <v>9318.64</v>
      </c>
      <c r="H296" s="10"/>
    </row>
    <row r="297" spans="1:7" s="9" customFormat="1" ht="15.75">
      <c r="A297" s="28" t="s">
        <v>332</v>
      </c>
      <c r="B297" s="22" t="s">
        <v>13</v>
      </c>
      <c r="C297" s="22" t="s">
        <v>11</v>
      </c>
      <c r="D297" s="22" t="s">
        <v>60</v>
      </c>
      <c r="E297" s="22"/>
      <c r="F297" s="17">
        <f>F298</f>
        <v>9450</v>
      </c>
      <c r="G297" s="17">
        <f>G298</f>
        <v>9450</v>
      </c>
    </row>
    <row r="298" spans="1:8" s="9" customFormat="1" ht="30">
      <c r="A298" s="39" t="s">
        <v>251</v>
      </c>
      <c r="B298" s="22" t="s">
        <v>13</v>
      </c>
      <c r="C298" s="22" t="s">
        <v>11</v>
      </c>
      <c r="D298" s="22" t="s">
        <v>60</v>
      </c>
      <c r="E298" s="22" t="s">
        <v>22</v>
      </c>
      <c r="F298" s="17">
        <f>450+9000</f>
        <v>9450</v>
      </c>
      <c r="G298" s="17">
        <f>450+9000</f>
        <v>9450</v>
      </c>
      <c r="H298" s="10"/>
    </row>
    <row r="299" spans="1:8" s="9" customFormat="1" ht="30">
      <c r="A299" s="28" t="s">
        <v>320</v>
      </c>
      <c r="B299" s="22" t="s">
        <v>13</v>
      </c>
      <c r="C299" s="22" t="s">
        <v>11</v>
      </c>
      <c r="D299" s="22" t="s">
        <v>136</v>
      </c>
      <c r="E299" s="22"/>
      <c r="F299" s="17">
        <f aca="true" t="shared" si="29" ref="F299:G301">F300</f>
        <v>455</v>
      </c>
      <c r="G299" s="17">
        <f t="shared" si="29"/>
        <v>455</v>
      </c>
      <c r="H299" s="2"/>
    </row>
    <row r="300" spans="1:8" s="9" customFormat="1" ht="30">
      <c r="A300" s="28" t="s">
        <v>321</v>
      </c>
      <c r="B300" s="22" t="s">
        <v>13</v>
      </c>
      <c r="C300" s="22" t="s">
        <v>11</v>
      </c>
      <c r="D300" s="22" t="s">
        <v>137</v>
      </c>
      <c r="E300" s="22"/>
      <c r="F300" s="17">
        <f t="shared" si="29"/>
        <v>455</v>
      </c>
      <c r="G300" s="17">
        <f t="shared" si="29"/>
        <v>455</v>
      </c>
      <c r="H300" s="2"/>
    </row>
    <row r="301" spans="1:7" ht="15.75">
      <c r="A301" s="28" t="s">
        <v>332</v>
      </c>
      <c r="B301" s="22" t="s">
        <v>13</v>
      </c>
      <c r="C301" s="22" t="s">
        <v>11</v>
      </c>
      <c r="D301" s="22" t="s">
        <v>176</v>
      </c>
      <c r="E301" s="22"/>
      <c r="F301" s="17">
        <f t="shared" si="29"/>
        <v>455</v>
      </c>
      <c r="G301" s="17">
        <f t="shared" si="29"/>
        <v>455</v>
      </c>
    </row>
    <row r="302" spans="1:7" ht="30">
      <c r="A302" s="39" t="s">
        <v>251</v>
      </c>
      <c r="B302" s="22" t="s">
        <v>13</v>
      </c>
      <c r="C302" s="22" t="s">
        <v>11</v>
      </c>
      <c r="D302" s="22" t="s">
        <v>176</v>
      </c>
      <c r="E302" s="22" t="s">
        <v>22</v>
      </c>
      <c r="F302" s="17">
        <v>455</v>
      </c>
      <c r="G302" s="17">
        <v>455</v>
      </c>
    </row>
    <row r="303" spans="1:8" ht="15.75">
      <c r="A303" s="28" t="s">
        <v>187</v>
      </c>
      <c r="B303" s="22" t="s">
        <v>13</v>
      </c>
      <c r="C303" s="22" t="s">
        <v>11</v>
      </c>
      <c r="D303" s="22" t="s">
        <v>27</v>
      </c>
      <c r="E303" s="22"/>
      <c r="F303" s="17">
        <f>F304</f>
        <v>59885.92</v>
      </c>
      <c r="G303" s="17">
        <f>G304</f>
        <v>59873.330004</v>
      </c>
      <c r="H303" s="11"/>
    </row>
    <row r="304" spans="1:8" ht="15.75">
      <c r="A304" s="28" t="s">
        <v>332</v>
      </c>
      <c r="B304" s="22" t="s">
        <v>13</v>
      </c>
      <c r="C304" s="22" t="s">
        <v>11</v>
      </c>
      <c r="D304" s="22" t="s">
        <v>62</v>
      </c>
      <c r="E304" s="22"/>
      <c r="F304" s="17">
        <f>F305</f>
        <v>59885.92</v>
      </c>
      <c r="G304" s="17">
        <f>G305</f>
        <v>59873.330004</v>
      </c>
      <c r="H304" s="11"/>
    </row>
    <row r="305" spans="1:7" s="11" customFormat="1" ht="30">
      <c r="A305" s="39" t="s">
        <v>251</v>
      </c>
      <c r="B305" s="22" t="s">
        <v>13</v>
      </c>
      <c r="C305" s="22" t="s">
        <v>11</v>
      </c>
      <c r="D305" s="22" t="s">
        <v>62</v>
      </c>
      <c r="E305" s="22" t="s">
        <v>22</v>
      </c>
      <c r="F305" s="17">
        <f>59767.00199+131.32-0.00199-12.4</f>
        <v>59885.92</v>
      </c>
      <c r="G305" s="17">
        <f>59766.997354+131.33+0.00265-25</f>
        <v>59873.330004</v>
      </c>
    </row>
    <row r="306" spans="1:8" s="11" customFormat="1" ht="15.75">
      <c r="A306" s="46" t="s">
        <v>333</v>
      </c>
      <c r="B306" s="41" t="s">
        <v>10</v>
      </c>
      <c r="C306" s="41"/>
      <c r="D306" s="41"/>
      <c r="E306" s="41"/>
      <c r="F306" s="15">
        <f>F307</f>
        <v>300130.48999999993</v>
      </c>
      <c r="G306" s="15">
        <f>G307</f>
        <v>303066.00999999995</v>
      </c>
      <c r="H306" s="2"/>
    </row>
    <row r="307" spans="1:8" s="11" customFormat="1" ht="15.75">
      <c r="A307" s="30" t="s">
        <v>334</v>
      </c>
      <c r="B307" s="35" t="s">
        <v>10</v>
      </c>
      <c r="C307" s="35" t="s">
        <v>8</v>
      </c>
      <c r="D307" s="35"/>
      <c r="E307" s="35"/>
      <c r="F307" s="16">
        <f>F308+F326</f>
        <v>300130.48999999993</v>
      </c>
      <c r="G307" s="16">
        <f>G308+G326</f>
        <v>303066.00999999995</v>
      </c>
      <c r="H307" s="2"/>
    </row>
    <row r="308" spans="1:7" ht="15.75">
      <c r="A308" s="28" t="s">
        <v>335</v>
      </c>
      <c r="B308" s="22" t="s">
        <v>63</v>
      </c>
      <c r="C308" s="22" t="s">
        <v>8</v>
      </c>
      <c r="D308" s="22" t="s">
        <v>64</v>
      </c>
      <c r="E308" s="22"/>
      <c r="F308" s="17">
        <f>F309+F312+F315+F318+F323</f>
        <v>298760.68999999994</v>
      </c>
      <c r="G308" s="17">
        <f>G309+G312+G315+G318+G323</f>
        <v>301696.20999999996</v>
      </c>
    </row>
    <row r="309" spans="1:7" ht="15.75">
      <c r="A309" s="28" t="s">
        <v>336</v>
      </c>
      <c r="B309" s="22" t="s">
        <v>63</v>
      </c>
      <c r="C309" s="22" t="s">
        <v>8</v>
      </c>
      <c r="D309" s="22" t="s">
        <v>65</v>
      </c>
      <c r="E309" s="22"/>
      <c r="F309" s="17">
        <f>F310</f>
        <v>20629.62</v>
      </c>
      <c r="G309" s="17">
        <f>G310</f>
        <v>21598.260000000002</v>
      </c>
    </row>
    <row r="310" spans="1:7" ht="15.75">
      <c r="A310" s="28" t="s">
        <v>337</v>
      </c>
      <c r="B310" s="22" t="s">
        <v>63</v>
      </c>
      <c r="C310" s="22" t="s">
        <v>8</v>
      </c>
      <c r="D310" s="22" t="s">
        <v>66</v>
      </c>
      <c r="E310" s="22"/>
      <c r="F310" s="17">
        <f>F311</f>
        <v>20629.62</v>
      </c>
      <c r="G310" s="17">
        <f>G311</f>
        <v>21598.260000000002</v>
      </c>
    </row>
    <row r="311" spans="1:7" ht="30">
      <c r="A311" s="39" t="s">
        <v>225</v>
      </c>
      <c r="B311" s="22" t="s">
        <v>63</v>
      </c>
      <c r="C311" s="22" t="s">
        <v>8</v>
      </c>
      <c r="D311" s="22" t="s">
        <v>66</v>
      </c>
      <c r="E311" s="22" t="s">
        <v>24</v>
      </c>
      <c r="F311" s="17">
        <f>19949.77+679.85</f>
        <v>20629.62</v>
      </c>
      <c r="G311" s="17">
        <f>19949.77+1648.49</f>
        <v>21598.260000000002</v>
      </c>
    </row>
    <row r="312" spans="1:7" ht="15.75">
      <c r="A312" s="28" t="s">
        <v>338</v>
      </c>
      <c r="B312" s="22" t="s">
        <v>63</v>
      </c>
      <c r="C312" s="22" t="s">
        <v>8</v>
      </c>
      <c r="D312" s="22" t="s">
        <v>67</v>
      </c>
      <c r="E312" s="22"/>
      <c r="F312" s="17">
        <f>F313</f>
        <v>72853.56000000001</v>
      </c>
      <c r="G312" s="17">
        <f>G313</f>
        <v>73557.99</v>
      </c>
    </row>
    <row r="313" spans="1:7" ht="15.75">
      <c r="A313" s="28" t="s">
        <v>339</v>
      </c>
      <c r="B313" s="22" t="s">
        <v>63</v>
      </c>
      <c r="C313" s="22" t="s">
        <v>8</v>
      </c>
      <c r="D313" s="22" t="s">
        <v>68</v>
      </c>
      <c r="E313" s="22"/>
      <c r="F313" s="17">
        <f>F314</f>
        <v>72853.56000000001</v>
      </c>
      <c r="G313" s="17">
        <f>G314</f>
        <v>73557.99</v>
      </c>
    </row>
    <row r="314" spans="1:7" ht="30">
      <c r="A314" s="39" t="s">
        <v>225</v>
      </c>
      <c r="B314" s="22" t="s">
        <v>63</v>
      </c>
      <c r="C314" s="22" t="s">
        <v>8</v>
      </c>
      <c r="D314" s="22" t="s">
        <v>68</v>
      </c>
      <c r="E314" s="22" t="s">
        <v>24</v>
      </c>
      <c r="F314" s="17">
        <f>72359.1+494.46</f>
        <v>72853.56000000001</v>
      </c>
      <c r="G314" s="17">
        <f>72359.1+1198.89</f>
        <v>73557.99</v>
      </c>
    </row>
    <row r="315" spans="1:7" ht="15.75">
      <c r="A315" s="28" t="s">
        <v>340</v>
      </c>
      <c r="B315" s="22" t="s">
        <v>63</v>
      </c>
      <c r="C315" s="22" t="s">
        <v>8</v>
      </c>
      <c r="D315" s="22" t="s">
        <v>69</v>
      </c>
      <c r="E315" s="22"/>
      <c r="F315" s="17">
        <f>F316</f>
        <v>66909.44</v>
      </c>
      <c r="G315" s="17">
        <f>G316</f>
        <v>67291.36</v>
      </c>
    </row>
    <row r="316" spans="1:7" ht="15.75">
      <c r="A316" s="28" t="s">
        <v>341</v>
      </c>
      <c r="B316" s="22" t="s">
        <v>63</v>
      </c>
      <c r="C316" s="22" t="s">
        <v>8</v>
      </c>
      <c r="D316" s="22" t="s">
        <v>70</v>
      </c>
      <c r="E316" s="22"/>
      <c r="F316" s="17">
        <f>F317</f>
        <v>66909.44</v>
      </c>
      <c r="G316" s="17">
        <f>G317</f>
        <v>67291.36</v>
      </c>
    </row>
    <row r="317" spans="1:7" ht="30">
      <c r="A317" s="39" t="s">
        <v>225</v>
      </c>
      <c r="B317" s="22" t="s">
        <v>63</v>
      </c>
      <c r="C317" s="22" t="s">
        <v>8</v>
      </c>
      <c r="D317" s="22" t="s">
        <v>70</v>
      </c>
      <c r="E317" s="22" t="s">
        <v>24</v>
      </c>
      <c r="F317" s="17">
        <f>66641.96+267.48</f>
        <v>66909.44</v>
      </c>
      <c r="G317" s="17">
        <f>66641.96+649.4</f>
        <v>67291.36</v>
      </c>
    </row>
    <row r="318" spans="1:7" ht="30">
      <c r="A318" s="28" t="s">
        <v>342</v>
      </c>
      <c r="B318" s="22" t="s">
        <v>63</v>
      </c>
      <c r="C318" s="22" t="s">
        <v>8</v>
      </c>
      <c r="D318" s="22" t="s">
        <v>71</v>
      </c>
      <c r="E318" s="22"/>
      <c r="F318" s="17">
        <f>F319+F321</f>
        <v>134970.21</v>
      </c>
      <c r="G318" s="17">
        <f>G319+G321</f>
        <v>135850.74000000002</v>
      </c>
    </row>
    <row r="319" spans="1:7" ht="15.75">
      <c r="A319" s="28" t="s">
        <v>343</v>
      </c>
      <c r="B319" s="22" t="s">
        <v>63</v>
      </c>
      <c r="C319" s="22" t="s">
        <v>8</v>
      </c>
      <c r="D319" s="22" t="s">
        <v>72</v>
      </c>
      <c r="E319" s="22"/>
      <c r="F319" s="17">
        <f>F320</f>
        <v>96568</v>
      </c>
      <c r="G319" s="17">
        <f>G320</f>
        <v>96802.84000000001</v>
      </c>
    </row>
    <row r="320" spans="1:7" ht="30">
      <c r="A320" s="39" t="s">
        <v>225</v>
      </c>
      <c r="B320" s="22" t="s">
        <v>63</v>
      </c>
      <c r="C320" s="22" t="s">
        <v>8</v>
      </c>
      <c r="D320" s="22" t="s">
        <v>72</v>
      </c>
      <c r="E320" s="22" t="s">
        <v>24</v>
      </c>
      <c r="F320" s="17">
        <f>96403.21+164.79</f>
        <v>96568</v>
      </c>
      <c r="G320" s="17">
        <f>96403.21+399.63</f>
        <v>96802.84000000001</v>
      </c>
    </row>
    <row r="321" spans="1:7" ht="15.75">
      <c r="A321" s="28" t="s">
        <v>344</v>
      </c>
      <c r="B321" s="22" t="s">
        <v>63</v>
      </c>
      <c r="C321" s="22" t="s">
        <v>8</v>
      </c>
      <c r="D321" s="22" t="s">
        <v>73</v>
      </c>
      <c r="E321" s="22"/>
      <c r="F321" s="17">
        <f>F322</f>
        <v>38402.21</v>
      </c>
      <c r="G321" s="17">
        <f>G322</f>
        <v>39047.9</v>
      </c>
    </row>
    <row r="322" spans="1:7" ht="30">
      <c r="A322" s="39" t="s">
        <v>225</v>
      </c>
      <c r="B322" s="22" t="s">
        <v>63</v>
      </c>
      <c r="C322" s="22" t="s">
        <v>8</v>
      </c>
      <c r="D322" s="22" t="s">
        <v>73</v>
      </c>
      <c r="E322" s="22" t="s">
        <v>24</v>
      </c>
      <c r="F322" s="17">
        <f>37948.92+453.29</f>
        <v>38402.21</v>
      </c>
      <c r="G322" s="17">
        <f>37948.92+1098.98</f>
        <v>39047.9</v>
      </c>
    </row>
    <row r="323" spans="1:7" ht="15.75">
      <c r="A323" s="28" t="s">
        <v>345</v>
      </c>
      <c r="B323" s="22" t="s">
        <v>63</v>
      </c>
      <c r="C323" s="22" t="s">
        <v>8</v>
      </c>
      <c r="D323" s="22" t="s">
        <v>74</v>
      </c>
      <c r="E323" s="22"/>
      <c r="F323" s="17">
        <f>F324</f>
        <v>3397.86</v>
      </c>
      <c r="G323" s="17">
        <f>G324</f>
        <v>3397.86</v>
      </c>
    </row>
    <row r="324" spans="1:7" ht="15.75">
      <c r="A324" s="47" t="s">
        <v>346</v>
      </c>
      <c r="B324" s="22" t="s">
        <v>63</v>
      </c>
      <c r="C324" s="22" t="s">
        <v>8</v>
      </c>
      <c r="D324" s="22" t="s">
        <v>75</v>
      </c>
      <c r="E324" s="22"/>
      <c r="F324" s="17">
        <f>F325</f>
        <v>3397.86</v>
      </c>
      <c r="G324" s="17">
        <f>G325</f>
        <v>3397.86</v>
      </c>
    </row>
    <row r="325" spans="1:7" ht="30">
      <c r="A325" s="43" t="s">
        <v>251</v>
      </c>
      <c r="B325" s="22" t="s">
        <v>63</v>
      </c>
      <c r="C325" s="22" t="s">
        <v>8</v>
      </c>
      <c r="D325" s="22" t="s">
        <v>75</v>
      </c>
      <c r="E325" s="22" t="s">
        <v>22</v>
      </c>
      <c r="F325" s="17">
        <v>3397.86</v>
      </c>
      <c r="G325" s="17">
        <v>3397.86</v>
      </c>
    </row>
    <row r="326" spans="1:7" ht="30">
      <c r="A326" s="47" t="s">
        <v>320</v>
      </c>
      <c r="B326" s="22" t="s">
        <v>63</v>
      </c>
      <c r="C326" s="22" t="s">
        <v>8</v>
      </c>
      <c r="D326" s="22" t="s">
        <v>136</v>
      </c>
      <c r="E326" s="22"/>
      <c r="F326" s="17">
        <f aca="true" t="shared" si="30" ref="F326:G328">F327</f>
        <v>1369.8</v>
      </c>
      <c r="G326" s="17">
        <f t="shared" si="30"/>
        <v>1369.8</v>
      </c>
    </row>
    <row r="327" spans="1:7" ht="30">
      <c r="A327" s="28" t="s">
        <v>321</v>
      </c>
      <c r="B327" s="22" t="s">
        <v>63</v>
      </c>
      <c r="C327" s="22" t="s">
        <v>8</v>
      </c>
      <c r="D327" s="22" t="s">
        <v>137</v>
      </c>
      <c r="E327" s="22"/>
      <c r="F327" s="17">
        <f t="shared" si="30"/>
        <v>1369.8</v>
      </c>
      <c r="G327" s="17">
        <f t="shared" si="30"/>
        <v>1369.8</v>
      </c>
    </row>
    <row r="328" spans="1:7" ht="15.75">
      <c r="A328" s="28" t="s">
        <v>346</v>
      </c>
      <c r="B328" s="22" t="s">
        <v>63</v>
      </c>
      <c r="C328" s="22" t="s">
        <v>8</v>
      </c>
      <c r="D328" s="22" t="s">
        <v>177</v>
      </c>
      <c r="E328" s="22"/>
      <c r="F328" s="17">
        <f t="shared" si="30"/>
        <v>1369.8</v>
      </c>
      <c r="G328" s="17">
        <f t="shared" si="30"/>
        <v>1369.8</v>
      </c>
    </row>
    <row r="329" spans="1:7" ht="30">
      <c r="A329" s="39" t="s">
        <v>251</v>
      </c>
      <c r="B329" s="22" t="s">
        <v>63</v>
      </c>
      <c r="C329" s="22" t="s">
        <v>8</v>
      </c>
      <c r="D329" s="22" t="s">
        <v>177</v>
      </c>
      <c r="E329" s="22" t="s">
        <v>22</v>
      </c>
      <c r="F329" s="17">
        <v>1369.8</v>
      </c>
      <c r="G329" s="17">
        <v>1369.8</v>
      </c>
    </row>
    <row r="330" spans="1:7" ht="15.75">
      <c r="A330" s="27" t="s">
        <v>347</v>
      </c>
      <c r="B330" s="41" t="s">
        <v>11</v>
      </c>
      <c r="C330" s="41"/>
      <c r="D330" s="22"/>
      <c r="E330" s="41"/>
      <c r="F330" s="15">
        <f>F331</f>
        <v>8494.6</v>
      </c>
      <c r="G330" s="15">
        <f>G331</f>
        <v>8847.9</v>
      </c>
    </row>
    <row r="331" spans="1:7" ht="15.75">
      <c r="A331" s="30" t="s">
        <v>348</v>
      </c>
      <c r="B331" s="35" t="s">
        <v>11</v>
      </c>
      <c r="C331" s="35" t="s">
        <v>13</v>
      </c>
      <c r="D331" s="41"/>
      <c r="E331" s="35"/>
      <c r="F331" s="16">
        <f>F332</f>
        <v>8494.6</v>
      </c>
      <c r="G331" s="16">
        <f>G332</f>
        <v>8847.9</v>
      </c>
    </row>
    <row r="332" spans="1:7" ht="120">
      <c r="A332" s="28" t="s">
        <v>349</v>
      </c>
      <c r="B332" s="22" t="s">
        <v>11</v>
      </c>
      <c r="C332" s="22" t="s">
        <v>13</v>
      </c>
      <c r="D332" s="22" t="s">
        <v>76</v>
      </c>
      <c r="E332" s="22"/>
      <c r="F332" s="17">
        <f>F333+F334</f>
        <v>8494.6</v>
      </c>
      <c r="G332" s="17">
        <f>G333+G334</f>
        <v>8847.9</v>
      </c>
    </row>
    <row r="333" spans="1:7" ht="30">
      <c r="A333" s="39" t="s">
        <v>251</v>
      </c>
      <c r="B333" s="22" t="s">
        <v>11</v>
      </c>
      <c r="C333" s="22" t="s">
        <v>13</v>
      </c>
      <c r="D333" s="22" t="s">
        <v>76</v>
      </c>
      <c r="E333" s="22" t="s">
        <v>22</v>
      </c>
      <c r="F333" s="17">
        <v>400</v>
      </c>
      <c r="G333" s="17">
        <v>400</v>
      </c>
    </row>
    <row r="334" spans="1:7" ht="30">
      <c r="A334" s="39" t="s">
        <v>225</v>
      </c>
      <c r="B334" s="22" t="s">
        <v>11</v>
      </c>
      <c r="C334" s="22" t="s">
        <v>13</v>
      </c>
      <c r="D334" s="22" t="s">
        <v>76</v>
      </c>
      <c r="E334" s="22" t="s">
        <v>24</v>
      </c>
      <c r="F334" s="17">
        <v>8094.6</v>
      </c>
      <c r="G334" s="17">
        <v>8447.9</v>
      </c>
    </row>
    <row r="335" spans="1:7" ht="15.75">
      <c r="A335" s="27" t="s">
        <v>350</v>
      </c>
      <c r="B335" s="41">
        <v>10</v>
      </c>
      <c r="C335" s="41"/>
      <c r="D335" s="41"/>
      <c r="E335" s="41"/>
      <c r="F335" s="15">
        <f>F336+F340+F345+F356</f>
        <v>258556.91999999998</v>
      </c>
      <c r="G335" s="15">
        <f>G336+G340+G345+G356</f>
        <v>262109.46999999997</v>
      </c>
    </row>
    <row r="336" spans="1:7" ht="15.75">
      <c r="A336" s="30" t="s">
        <v>351</v>
      </c>
      <c r="B336" s="35" t="s">
        <v>16</v>
      </c>
      <c r="C336" s="35" t="s">
        <v>8</v>
      </c>
      <c r="D336" s="41"/>
      <c r="E336" s="35"/>
      <c r="F336" s="16">
        <f aca="true" t="shared" si="31" ref="F336:G338">F337</f>
        <v>2000</v>
      </c>
      <c r="G336" s="16">
        <f t="shared" si="31"/>
        <v>2000</v>
      </c>
    </row>
    <row r="337" spans="1:7" ht="15.75">
      <c r="A337" s="28" t="s">
        <v>187</v>
      </c>
      <c r="B337" s="22" t="s">
        <v>16</v>
      </c>
      <c r="C337" s="22" t="s">
        <v>8</v>
      </c>
      <c r="D337" s="22" t="s">
        <v>27</v>
      </c>
      <c r="E337" s="22"/>
      <c r="F337" s="17">
        <f t="shared" si="31"/>
        <v>2000</v>
      </c>
      <c r="G337" s="17">
        <f t="shared" si="31"/>
        <v>2000</v>
      </c>
    </row>
    <row r="338" spans="1:7" ht="15.75">
      <c r="A338" s="28" t="s">
        <v>352</v>
      </c>
      <c r="B338" s="22" t="s">
        <v>16</v>
      </c>
      <c r="C338" s="22" t="s">
        <v>8</v>
      </c>
      <c r="D338" s="22" t="s">
        <v>77</v>
      </c>
      <c r="E338" s="22"/>
      <c r="F338" s="17">
        <f t="shared" si="31"/>
        <v>2000</v>
      </c>
      <c r="G338" s="17">
        <f t="shared" si="31"/>
        <v>2000</v>
      </c>
    </row>
    <row r="339" spans="1:7" ht="15.75">
      <c r="A339" s="29" t="s">
        <v>353</v>
      </c>
      <c r="B339" s="22" t="s">
        <v>16</v>
      </c>
      <c r="C339" s="22" t="s">
        <v>8</v>
      </c>
      <c r="D339" s="22" t="s">
        <v>77</v>
      </c>
      <c r="E339" s="22" t="s">
        <v>25</v>
      </c>
      <c r="F339" s="17">
        <v>2000</v>
      </c>
      <c r="G339" s="17">
        <v>2000</v>
      </c>
    </row>
    <row r="340" spans="1:7" ht="15.75">
      <c r="A340" s="30" t="s">
        <v>354</v>
      </c>
      <c r="B340" s="35">
        <v>10</v>
      </c>
      <c r="C340" s="35" t="s">
        <v>5</v>
      </c>
      <c r="D340" s="22"/>
      <c r="E340" s="35"/>
      <c r="F340" s="16">
        <f aca="true" t="shared" si="32" ref="F340:G343">F341</f>
        <v>3788.77</v>
      </c>
      <c r="G340" s="16">
        <f t="shared" si="32"/>
        <v>3833.58</v>
      </c>
    </row>
    <row r="341" spans="1:7" ht="30">
      <c r="A341" s="28" t="s">
        <v>245</v>
      </c>
      <c r="B341" s="22" t="s">
        <v>16</v>
      </c>
      <c r="C341" s="22" t="s">
        <v>5</v>
      </c>
      <c r="D341" s="22" t="s">
        <v>78</v>
      </c>
      <c r="E341" s="22"/>
      <c r="F341" s="17">
        <f t="shared" si="32"/>
        <v>3788.77</v>
      </c>
      <c r="G341" s="17">
        <f t="shared" si="32"/>
        <v>3833.58</v>
      </c>
    </row>
    <row r="342" spans="1:7" ht="45">
      <c r="A342" s="28" t="s">
        <v>246</v>
      </c>
      <c r="B342" s="22" t="s">
        <v>16</v>
      </c>
      <c r="C342" s="22" t="s">
        <v>5</v>
      </c>
      <c r="D342" s="22" t="s">
        <v>82</v>
      </c>
      <c r="E342" s="22"/>
      <c r="F342" s="17">
        <f t="shared" si="32"/>
        <v>3788.77</v>
      </c>
      <c r="G342" s="17">
        <f t="shared" si="32"/>
        <v>3833.58</v>
      </c>
    </row>
    <row r="343" spans="1:7" ht="30">
      <c r="A343" s="28" t="s">
        <v>355</v>
      </c>
      <c r="B343" s="22" t="s">
        <v>16</v>
      </c>
      <c r="C343" s="22" t="s">
        <v>5</v>
      </c>
      <c r="D343" s="22" t="s">
        <v>83</v>
      </c>
      <c r="E343" s="22"/>
      <c r="F343" s="17">
        <f t="shared" si="32"/>
        <v>3788.77</v>
      </c>
      <c r="G343" s="17">
        <f t="shared" si="32"/>
        <v>3833.58</v>
      </c>
    </row>
    <row r="344" spans="1:7" ht="30">
      <c r="A344" s="39" t="s">
        <v>225</v>
      </c>
      <c r="B344" s="22" t="s">
        <v>16</v>
      </c>
      <c r="C344" s="22" t="s">
        <v>5</v>
      </c>
      <c r="D344" s="22" t="s">
        <v>83</v>
      </c>
      <c r="E344" s="22" t="s">
        <v>24</v>
      </c>
      <c r="F344" s="17">
        <v>3788.77</v>
      </c>
      <c r="G344" s="17">
        <v>3833.58</v>
      </c>
    </row>
    <row r="345" spans="1:7" ht="15.75">
      <c r="A345" s="30" t="s">
        <v>356</v>
      </c>
      <c r="B345" s="35">
        <v>10</v>
      </c>
      <c r="C345" s="35" t="s">
        <v>6</v>
      </c>
      <c r="D345" s="22"/>
      <c r="E345" s="35"/>
      <c r="F345" s="16">
        <f>F346+F353</f>
        <v>93349.35</v>
      </c>
      <c r="G345" s="16">
        <f>G346+G353</f>
        <v>96857.09</v>
      </c>
    </row>
    <row r="346" spans="1:7" ht="30">
      <c r="A346" s="28" t="s">
        <v>245</v>
      </c>
      <c r="B346" s="22" t="s">
        <v>16</v>
      </c>
      <c r="C346" s="22" t="s">
        <v>6</v>
      </c>
      <c r="D346" s="22" t="s">
        <v>78</v>
      </c>
      <c r="E346" s="22"/>
      <c r="F346" s="17">
        <f>+F347</f>
        <v>5656</v>
      </c>
      <c r="G346" s="17">
        <f>+G347</f>
        <v>5656</v>
      </c>
    </row>
    <row r="347" spans="1:7" ht="30">
      <c r="A347" s="28" t="s">
        <v>357</v>
      </c>
      <c r="B347" s="22" t="s">
        <v>16</v>
      </c>
      <c r="C347" s="22" t="s">
        <v>6</v>
      </c>
      <c r="D347" s="22" t="s">
        <v>79</v>
      </c>
      <c r="E347" s="22"/>
      <c r="F347" s="17">
        <f>F348+F350</f>
        <v>5656</v>
      </c>
      <c r="G347" s="17">
        <f>G348+G350</f>
        <v>5656</v>
      </c>
    </row>
    <row r="348" spans="1:7" ht="15.75">
      <c r="A348" s="28" t="s">
        <v>358</v>
      </c>
      <c r="B348" s="22">
        <v>10</v>
      </c>
      <c r="C348" s="22" t="s">
        <v>6</v>
      </c>
      <c r="D348" s="22" t="s">
        <v>81</v>
      </c>
      <c r="E348" s="22"/>
      <c r="F348" s="17">
        <f>F349</f>
        <v>2212</v>
      </c>
      <c r="G348" s="17">
        <f>G349</f>
        <v>2212</v>
      </c>
    </row>
    <row r="349" spans="1:7" ht="15.75">
      <c r="A349" s="28" t="s">
        <v>359</v>
      </c>
      <c r="B349" s="22">
        <v>10</v>
      </c>
      <c r="C349" s="22" t="s">
        <v>6</v>
      </c>
      <c r="D349" s="22" t="s">
        <v>81</v>
      </c>
      <c r="E349" s="22" t="s">
        <v>25</v>
      </c>
      <c r="F349" s="17">
        <v>2212</v>
      </c>
      <c r="G349" s="17">
        <v>2212</v>
      </c>
    </row>
    <row r="350" spans="1:7" ht="15.75">
      <c r="A350" s="28" t="s">
        <v>360</v>
      </c>
      <c r="B350" s="22">
        <v>10</v>
      </c>
      <c r="C350" s="22" t="s">
        <v>6</v>
      </c>
      <c r="D350" s="22" t="s">
        <v>80</v>
      </c>
      <c r="E350" s="22"/>
      <c r="F350" s="17">
        <f>F351+F352</f>
        <v>3444</v>
      </c>
      <c r="G350" s="17">
        <f>G351+G352</f>
        <v>3444</v>
      </c>
    </row>
    <row r="351" spans="1:7" ht="15.75">
      <c r="A351" s="28" t="s">
        <v>359</v>
      </c>
      <c r="B351" s="22">
        <v>10</v>
      </c>
      <c r="C351" s="22" t="s">
        <v>6</v>
      </c>
      <c r="D351" s="22" t="s">
        <v>80</v>
      </c>
      <c r="E351" s="22" t="s">
        <v>25</v>
      </c>
      <c r="F351" s="17">
        <v>2064</v>
      </c>
      <c r="G351" s="17">
        <v>2064</v>
      </c>
    </row>
    <row r="352" spans="1:7" ht="30">
      <c r="A352" s="28" t="s">
        <v>361</v>
      </c>
      <c r="B352" s="22" t="s">
        <v>16</v>
      </c>
      <c r="C352" s="22" t="s">
        <v>6</v>
      </c>
      <c r="D352" s="22" t="s">
        <v>80</v>
      </c>
      <c r="E352" s="22" t="s">
        <v>26</v>
      </c>
      <c r="F352" s="17">
        <v>1380</v>
      </c>
      <c r="G352" s="17">
        <v>1380</v>
      </c>
    </row>
    <row r="353" spans="1:7" ht="15.75">
      <c r="A353" s="28" t="s">
        <v>187</v>
      </c>
      <c r="B353" s="22" t="s">
        <v>16</v>
      </c>
      <c r="C353" s="22" t="s">
        <v>6</v>
      </c>
      <c r="D353" s="22" t="s">
        <v>27</v>
      </c>
      <c r="E353" s="22"/>
      <c r="F353" s="17">
        <f>F354</f>
        <v>87693.35</v>
      </c>
      <c r="G353" s="17">
        <f>G354</f>
        <v>91201.09</v>
      </c>
    </row>
    <row r="354" spans="1:7" ht="15.75">
      <c r="A354" s="28" t="s">
        <v>360</v>
      </c>
      <c r="B354" s="22" t="s">
        <v>16</v>
      </c>
      <c r="C354" s="22" t="s">
        <v>6</v>
      </c>
      <c r="D354" s="22" t="s">
        <v>84</v>
      </c>
      <c r="E354" s="22"/>
      <c r="F354" s="17">
        <f>F355</f>
        <v>87693.35</v>
      </c>
      <c r="G354" s="17">
        <f>G355</f>
        <v>91201.09</v>
      </c>
    </row>
    <row r="355" spans="1:7" ht="30">
      <c r="A355" s="39" t="s">
        <v>225</v>
      </c>
      <c r="B355" s="22" t="s">
        <v>16</v>
      </c>
      <c r="C355" s="22" t="s">
        <v>6</v>
      </c>
      <c r="D355" s="22" t="s">
        <v>84</v>
      </c>
      <c r="E355" s="22" t="s">
        <v>24</v>
      </c>
      <c r="F355" s="17">
        <v>87693.35</v>
      </c>
      <c r="G355" s="17">
        <v>91201.09</v>
      </c>
    </row>
    <row r="356" spans="1:7" ht="15.75">
      <c r="A356" s="32" t="s">
        <v>362</v>
      </c>
      <c r="B356" s="35" t="s">
        <v>16</v>
      </c>
      <c r="C356" s="35" t="s">
        <v>9</v>
      </c>
      <c r="D356" s="35"/>
      <c r="E356" s="35"/>
      <c r="F356" s="16">
        <f aca="true" t="shared" si="33" ref="F356:G358">F357</f>
        <v>159418.8</v>
      </c>
      <c r="G356" s="16">
        <f t="shared" si="33"/>
        <v>159418.8</v>
      </c>
    </row>
    <row r="357" spans="1:7" ht="15.75">
      <c r="A357" s="28" t="s">
        <v>187</v>
      </c>
      <c r="B357" s="22" t="s">
        <v>16</v>
      </c>
      <c r="C357" s="22" t="s">
        <v>9</v>
      </c>
      <c r="D357" s="22" t="s">
        <v>27</v>
      </c>
      <c r="E357" s="22"/>
      <c r="F357" s="17">
        <f t="shared" si="33"/>
        <v>159418.8</v>
      </c>
      <c r="G357" s="17">
        <f t="shared" si="33"/>
        <v>159418.8</v>
      </c>
    </row>
    <row r="358" spans="1:7" ht="45">
      <c r="A358" s="39" t="s">
        <v>363</v>
      </c>
      <c r="B358" s="22" t="s">
        <v>16</v>
      </c>
      <c r="C358" s="22" t="s">
        <v>9</v>
      </c>
      <c r="D358" s="22" t="s">
        <v>85</v>
      </c>
      <c r="E358" s="22"/>
      <c r="F358" s="17">
        <f t="shared" si="33"/>
        <v>159418.8</v>
      </c>
      <c r="G358" s="17">
        <f t="shared" si="33"/>
        <v>159418.8</v>
      </c>
    </row>
    <row r="359" spans="1:7" ht="15.75">
      <c r="A359" s="28" t="s">
        <v>359</v>
      </c>
      <c r="B359" s="22" t="s">
        <v>16</v>
      </c>
      <c r="C359" s="22" t="s">
        <v>9</v>
      </c>
      <c r="D359" s="22" t="s">
        <v>85</v>
      </c>
      <c r="E359" s="22" t="s">
        <v>25</v>
      </c>
      <c r="F359" s="17">
        <v>159418.8</v>
      </c>
      <c r="G359" s="17">
        <v>159418.8</v>
      </c>
    </row>
    <row r="360" spans="1:7" ht="15.75">
      <c r="A360" s="27" t="s">
        <v>364</v>
      </c>
      <c r="B360" s="41" t="s">
        <v>17</v>
      </c>
      <c r="C360" s="41"/>
      <c r="D360" s="41"/>
      <c r="E360" s="41"/>
      <c r="F360" s="15">
        <f>F361+F370</f>
        <v>265066.85</v>
      </c>
      <c r="G360" s="15">
        <f>G361+G370</f>
        <v>269100.11</v>
      </c>
    </row>
    <row r="361" spans="1:7" ht="15.75">
      <c r="A361" s="51" t="s">
        <v>365</v>
      </c>
      <c r="B361" s="35" t="s">
        <v>17</v>
      </c>
      <c r="C361" s="35" t="s">
        <v>8</v>
      </c>
      <c r="D361" s="22" t="s">
        <v>17</v>
      </c>
      <c r="E361" s="22"/>
      <c r="F361" s="16">
        <f>F366+F362</f>
        <v>260742.24999999997</v>
      </c>
      <c r="G361" s="16">
        <f>G366+G362</f>
        <v>264762.91</v>
      </c>
    </row>
    <row r="362" spans="1:7" ht="30">
      <c r="A362" s="53" t="s">
        <v>283</v>
      </c>
      <c r="B362" s="50" t="s">
        <v>17</v>
      </c>
      <c r="C362" s="3" t="s">
        <v>8</v>
      </c>
      <c r="D362" s="3" t="s">
        <v>163</v>
      </c>
      <c r="E362" s="35"/>
      <c r="F362" s="17">
        <f aca="true" t="shared" si="34" ref="F362:G364">F363</f>
        <v>225.18</v>
      </c>
      <c r="G362" s="17">
        <f t="shared" si="34"/>
        <v>225.18</v>
      </c>
    </row>
    <row r="363" spans="1:7" ht="45">
      <c r="A363" s="53" t="s">
        <v>378</v>
      </c>
      <c r="B363" s="50" t="s">
        <v>17</v>
      </c>
      <c r="C363" s="3" t="s">
        <v>8</v>
      </c>
      <c r="D363" s="3" t="s">
        <v>169</v>
      </c>
      <c r="E363" s="35"/>
      <c r="F363" s="17">
        <f t="shared" si="34"/>
        <v>225.18</v>
      </c>
      <c r="G363" s="17">
        <f t="shared" si="34"/>
        <v>225.18</v>
      </c>
    </row>
    <row r="364" spans="1:7" ht="45">
      <c r="A364" s="53" t="s">
        <v>379</v>
      </c>
      <c r="B364" s="50" t="s">
        <v>17</v>
      </c>
      <c r="C364" s="3" t="s">
        <v>8</v>
      </c>
      <c r="D364" s="3" t="s">
        <v>374</v>
      </c>
      <c r="E364" s="35"/>
      <c r="F364" s="17">
        <f t="shared" si="34"/>
        <v>225.18</v>
      </c>
      <c r="G364" s="17">
        <f t="shared" si="34"/>
        <v>225.18</v>
      </c>
    </row>
    <row r="365" spans="1:7" ht="30">
      <c r="A365" s="53" t="s">
        <v>225</v>
      </c>
      <c r="B365" s="50" t="s">
        <v>17</v>
      </c>
      <c r="C365" s="3" t="s">
        <v>8</v>
      </c>
      <c r="D365" s="3" t="s">
        <v>374</v>
      </c>
      <c r="E365" s="22" t="s">
        <v>24</v>
      </c>
      <c r="F365" s="17">
        <v>225.18</v>
      </c>
      <c r="G365" s="17">
        <v>225.18</v>
      </c>
    </row>
    <row r="366" spans="1:7" ht="30">
      <c r="A366" s="52" t="s">
        <v>312</v>
      </c>
      <c r="B366" s="22" t="s">
        <v>17</v>
      </c>
      <c r="C366" s="22" t="s">
        <v>8</v>
      </c>
      <c r="D366" s="22" t="s">
        <v>130</v>
      </c>
      <c r="E366" s="41"/>
      <c r="F366" s="17">
        <f aca="true" t="shared" si="35" ref="F366:G368">F367</f>
        <v>260517.06999999998</v>
      </c>
      <c r="G366" s="17">
        <f t="shared" si="35"/>
        <v>264537.73</v>
      </c>
    </row>
    <row r="367" spans="1:7" ht="30">
      <c r="A367" s="28" t="s">
        <v>368</v>
      </c>
      <c r="B367" s="22" t="s">
        <v>17</v>
      </c>
      <c r="C367" s="22" t="s">
        <v>8</v>
      </c>
      <c r="D367" s="22" t="s">
        <v>138</v>
      </c>
      <c r="E367" s="41"/>
      <c r="F367" s="17">
        <f t="shared" si="35"/>
        <v>260517.06999999998</v>
      </c>
      <c r="G367" s="17">
        <f t="shared" si="35"/>
        <v>264537.73</v>
      </c>
    </row>
    <row r="368" spans="1:7" ht="30">
      <c r="A368" s="28" t="s">
        <v>367</v>
      </c>
      <c r="B368" s="22" t="s">
        <v>17</v>
      </c>
      <c r="C368" s="22" t="s">
        <v>8</v>
      </c>
      <c r="D368" s="22" t="s">
        <v>178</v>
      </c>
      <c r="E368" s="41"/>
      <c r="F368" s="17">
        <f t="shared" si="35"/>
        <v>260517.06999999998</v>
      </c>
      <c r="G368" s="17">
        <f t="shared" si="35"/>
        <v>264537.73</v>
      </c>
    </row>
    <row r="369" spans="1:7" ht="30">
      <c r="A369" s="39" t="s">
        <v>225</v>
      </c>
      <c r="B369" s="22" t="s">
        <v>17</v>
      </c>
      <c r="C369" s="22" t="s">
        <v>8</v>
      </c>
      <c r="D369" s="22" t="s">
        <v>178</v>
      </c>
      <c r="E369" s="22" t="s">
        <v>24</v>
      </c>
      <c r="F369" s="17">
        <f>254969.96+5547.11</f>
        <v>260517.06999999998</v>
      </c>
      <c r="G369" s="17">
        <f>254969.96+9567.77</f>
        <v>264537.73</v>
      </c>
    </row>
    <row r="370" spans="1:7" ht="15.75">
      <c r="A370" s="30" t="s">
        <v>366</v>
      </c>
      <c r="B370" s="35" t="s">
        <v>17</v>
      </c>
      <c r="C370" s="35" t="s">
        <v>5</v>
      </c>
      <c r="D370" s="41"/>
      <c r="E370" s="35"/>
      <c r="F370" s="16">
        <f>F371</f>
        <v>4324.6</v>
      </c>
      <c r="G370" s="16">
        <f>G371</f>
        <v>4337.2</v>
      </c>
    </row>
    <row r="371" spans="1:7" ht="30">
      <c r="A371" s="28" t="s">
        <v>312</v>
      </c>
      <c r="B371" s="22" t="s">
        <v>17</v>
      </c>
      <c r="C371" s="22" t="s">
        <v>5</v>
      </c>
      <c r="D371" s="22" t="s">
        <v>130</v>
      </c>
      <c r="E371" s="22"/>
      <c r="F371" s="17">
        <f aca="true" t="shared" si="36" ref="F371:G373">F372</f>
        <v>4324.6</v>
      </c>
      <c r="G371" s="17">
        <f t="shared" si="36"/>
        <v>4337.2</v>
      </c>
    </row>
    <row r="372" spans="1:7" ht="30">
      <c r="A372" s="28" t="s">
        <v>368</v>
      </c>
      <c r="B372" s="22" t="s">
        <v>17</v>
      </c>
      <c r="C372" s="22" t="s">
        <v>5</v>
      </c>
      <c r="D372" s="22" t="s">
        <v>138</v>
      </c>
      <c r="E372" s="22"/>
      <c r="F372" s="17">
        <f t="shared" si="36"/>
        <v>4324.6</v>
      </c>
      <c r="G372" s="17">
        <f t="shared" si="36"/>
        <v>4337.2</v>
      </c>
    </row>
    <row r="373" spans="1:8" ht="15.75">
      <c r="A373" s="28" t="s">
        <v>369</v>
      </c>
      <c r="B373" s="22" t="s">
        <v>17</v>
      </c>
      <c r="C373" s="22" t="s">
        <v>5</v>
      </c>
      <c r="D373" s="22" t="s">
        <v>139</v>
      </c>
      <c r="E373" s="22"/>
      <c r="F373" s="17">
        <f t="shared" si="36"/>
        <v>4324.6</v>
      </c>
      <c r="G373" s="17">
        <f t="shared" si="36"/>
        <v>4337.2</v>
      </c>
      <c r="H373" s="12"/>
    </row>
    <row r="374" spans="1:8" ht="30">
      <c r="A374" s="39" t="s">
        <v>251</v>
      </c>
      <c r="B374" s="22" t="s">
        <v>17</v>
      </c>
      <c r="C374" s="22" t="s">
        <v>5</v>
      </c>
      <c r="D374" s="22" t="s">
        <v>139</v>
      </c>
      <c r="E374" s="22" t="s">
        <v>22</v>
      </c>
      <c r="F374" s="17">
        <v>4324.6</v>
      </c>
      <c r="G374" s="17">
        <v>4337.2</v>
      </c>
      <c r="H374" s="12"/>
    </row>
    <row r="375" spans="1:7" ht="15.75">
      <c r="A375" s="48" t="s">
        <v>370</v>
      </c>
      <c r="B375" s="41" t="s">
        <v>20</v>
      </c>
      <c r="C375" s="41"/>
      <c r="D375" s="41"/>
      <c r="E375" s="41"/>
      <c r="F375" s="15">
        <f>F376</f>
        <v>4341.6</v>
      </c>
      <c r="G375" s="15">
        <f>G376</f>
        <v>19995.8</v>
      </c>
    </row>
    <row r="376" spans="1:7" ht="15.75">
      <c r="A376" s="30" t="s">
        <v>371</v>
      </c>
      <c r="B376" s="35" t="s">
        <v>20</v>
      </c>
      <c r="C376" s="35" t="s">
        <v>6</v>
      </c>
      <c r="D376" s="44"/>
      <c r="E376" s="44"/>
      <c r="F376" s="16">
        <f aca="true" t="shared" si="37" ref="F376:G378">F377</f>
        <v>4341.6</v>
      </c>
      <c r="G376" s="16">
        <f t="shared" si="37"/>
        <v>19995.8</v>
      </c>
    </row>
    <row r="377" spans="1:7" ht="15.75">
      <c r="A377" s="28" t="s">
        <v>187</v>
      </c>
      <c r="B377" s="22" t="s">
        <v>20</v>
      </c>
      <c r="C377" s="22" t="s">
        <v>6</v>
      </c>
      <c r="D377" s="22" t="s">
        <v>27</v>
      </c>
      <c r="E377" s="22"/>
      <c r="F377" s="17">
        <f t="shared" si="37"/>
        <v>4341.6</v>
      </c>
      <c r="G377" s="17">
        <f t="shared" si="37"/>
        <v>19995.8</v>
      </c>
    </row>
    <row r="378" spans="1:7" ht="45">
      <c r="A378" s="28" t="s">
        <v>372</v>
      </c>
      <c r="B378" s="22" t="s">
        <v>20</v>
      </c>
      <c r="C378" s="22" t="s">
        <v>6</v>
      </c>
      <c r="D378" s="22" t="s">
        <v>116</v>
      </c>
      <c r="E378" s="22"/>
      <c r="F378" s="17">
        <f t="shared" si="37"/>
        <v>4341.6</v>
      </c>
      <c r="G378" s="17">
        <f t="shared" si="37"/>
        <v>19995.8</v>
      </c>
    </row>
    <row r="379" spans="1:7" ht="15.75">
      <c r="A379" s="39" t="s">
        <v>370</v>
      </c>
      <c r="B379" s="22" t="s">
        <v>20</v>
      </c>
      <c r="C379" s="22" t="s">
        <v>6</v>
      </c>
      <c r="D379" s="22" t="s">
        <v>116</v>
      </c>
      <c r="E379" s="22" t="s">
        <v>15</v>
      </c>
      <c r="F379" s="17">
        <v>4341.6</v>
      </c>
      <c r="G379" s="17">
        <v>19995.8</v>
      </c>
    </row>
    <row r="380" spans="1:7" ht="15.75">
      <c r="A380" s="27" t="s">
        <v>373</v>
      </c>
      <c r="B380" s="22"/>
      <c r="C380" s="22"/>
      <c r="D380" s="22"/>
      <c r="E380" s="22"/>
      <c r="F380" s="15">
        <f>F12++F130+F162+F194+F306+F330+F335+F360+F375+F113</f>
        <v>8747168.489999998</v>
      </c>
      <c r="G380" s="15">
        <f>G12++G130+G162+G194+G306+G330+G335+G360+G375+G113</f>
        <v>8818542.090003999</v>
      </c>
    </row>
    <row r="381" spans="2:5" ht="15.75">
      <c r="B381" s="19"/>
      <c r="C381" s="19"/>
      <c r="D381" s="19"/>
      <c r="E381" s="19"/>
    </row>
    <row r="382" spans="2:5" ht="15.75">
      <c r="B382" s="19"/>
      <c r="C382" s="19"/>
      <c r="D382" s="19"/>
      <c r="E382" s="19"/>
    </row>
    <row r="383" spans="2:5" ht="15.75">
      <c r="B383" s="19"/>
      <c r="C383" s="19"/>
      <c r="D383" s="19"/>
      <c r="E383" s="19"/>
    </row>
    <row r="384" spans="2:5" ht="15.75">
      <c r="B384" s="19"/>
      <c r="C384" s="19"/>
      <c r="D384" s="19"/>
      <c r="E384" s="19"/>
    </row>
    <row r="385" spans="2:5" ht="15.75">
      <c r="B385" s="19"/>
      <c r="C385" s="19"/>
      <c r="D385" s="19"/>
      <c r="E385" s="19"/>
    </row>
    <row r="386" spans="2:5" ht="15.75">
      <c r="B386" s="19"/>
      <c r="C386" s="19"/>
      <c r="D386" s="19"/>
      <c r="E386" s="19"/>
    </row>
    <row r="387" spans="2:5" ht="15.75">
      <c r="B387" s="19"/>
      <c r="C387" s="19"/>
      <c r="D387" s="19"/>
      <c r="E387" s="19"/>
    </row>
    <row r="388" spans="2:5" ht="15.75">
      <c r="B388" s="19"/>
      <c r="C388" s="19"/>
      <c r="D388" s="19"/>
      <c r="E388" s="19"/>
    </row>
    <row r="389" spans="2:5" ht="15.75">
      <c r="B389" s="19"/>
      <c r="C389" s="19"/>
      <c r="D389" s="19"/>
      <c r="E389" s="19"/>
    </row>
    <row r="390" spans="2:5" ht="15.75">
      <c r="B390" s="19"/>
      <c r="C390" s="19"/>
      <c r="D390" s="19"/>
      <c r="E390" s="19"/>
    </row>
    <row r="391" spans="2:5" ht="15.75">
      <c r="B391" s="19"/>
      <c r="C391" s="19"/>
      <c r="D391" s="19"/>
      <c r="E391" s="19"/>
    </row>
    <row r="392" spans="2:5" ht="15.75">
      <c r="B392" s="19"/>
      <c r="C392" s="19"/>
      <c r="D392" s="19"/>
      <c r="E392" s="19"/>
    </row>
    <row r="393" spans="2:5" ht="15.75">
      <c r="B393" s="19"/>
      <c r="C393" s="19"/>
      <c r="D393" s="19"/>
      <c r="E393" s="19"/>
    </row>
    <row r="394" spans="2:5" ht="15.75">
      <c r="B394" s="19"/>
      <c r="C394" s="19"/>
      <c r="D394" s="19"/>
      <c r="E394" s="19"/>
    </row>
    <row r="395" spans="2:5" ht="15.75">
      <c r="B395" s="19"/>
      <c r="C395" s="19"/>
      <c r="D395" s="19"/>
      <c r="E395" s="19"/>
    </row>
    <row r="396" spans="2:5" ht="15.75">
      <c r="B396" s="19"/>
      <c r="C396" s="19"/>
      <c r="D396" s="19"/>
      <c r="E396" s="19"/>
    </row>
    <row r="397" spans="2:5" ht="15.75">
      <c r="B397" s="19"/>
      <c r="C397" s="19"/>
      <c r="D397" s="19"/>
      <c r="E397" s="19"/>
    </row>
    <row r="398" spans="2:5" ht="15.75">
      <c r="B398" s="19"/>
      <c r="C398" s="19"/>
      <c r="D398" s="19"/>
      <c r="E398" s="19"/>
    </row>
    <row r="399" spans="2:5" ht="15.75">
      <c r="B399" s="19"/>
      <c r="C399" s="19"/>
      <c r="D399" s="19"/>
      <c r="E399" s="19"/>
    </row>
    <row r="400" spans="2:5" ht="15.75">
      <c r="B400" s="19"/>
      <c r="C400" s="19"/>
      <c r="D400" s="19"/>
      <c r="E400" s="19"/>
    </row>
    <row r="401" spans="2:5" ht="15.75">
      <c r="B401" s="19"/>
      <c r="C401" s="19"/>
      <c r="D401" s="19"/>
      <c r="E401" s="19"/>
    </row>
    <row r="402" spans="2:5" ht="15.75">
      <c r="B402" s="19"/>
      <c r="C402" s="19"/>
      <c r="D402" s="19"/>
      <c r="E402" s="19"/>
    </row>
    <row r="403" spans="2:5" ht="15.75">
      <c r="B403" s="19"/>
      <c r="C403" s="19"/>
      <c r="D403" s="19"/>
      <c r="E403" s="19"/>
    </row>
    <row r="404" spans="2:5" ht="15.75">
      <c r="B404" s="19"/>
      <c r="C404" s="19"/>
      <c r="D404" s="19"/>
      <c r="E404" s="19"/>
    </row>
    <row r="405" spans="2:5" ht="15.75">
      <c r="B405" s="19"/>
      <c r="C405" s="19"/>
      <c r="D405" s="19"/>
      <c r="E405" s="19"/>
    </row>
    <row r="406" spans="2:5" ht="15.75">
      <c r="B406" s="19"/>
      <c r="C406" s="19"/>
      <c r="D406" s="19"/>
      <c r="E406" s="19"/>
    </row>
    <row r="407" spans="2:5" ht="15.75">
      <c r="B407" s="19"/>
      <c r="C407" s="19"/>
      <c r="D407" s="19"/>
      <c r="E407" s="19"/>
    </row>
    <row r="408" spans="2:5" ht="15.75">
      <c r="B408" s="19"/>
      <c r="C408" s="19"/>
      <c r="D408" s="19"/>
      <c r="E408" s="19"/>
    </row>
    <row r="409" spans="2:5" ht="15.75">
      <c r="B409" s="19"/>
      <c r="C409" s="19"/>
      <c r="D409" s="19"/>
      <c r="E409" s="19"/>
    </row>
    <row r="410" spans="2:5" ht="15.75">
      <c r="B410" s="19"/>
      <c r="C410" s="19"/>
      <c r="D410" s="19"/>
      <c r="E410" s="19"/>
    </row>
    <row r="411" spans="2:5" ht="15.75">
      <c r="B411" s="19"/>
      <c r="C411" s="19"/>
      <c r="D411" s="19"/>
      <c r="E411" s="19"/>
    </row>
    <row r="412" spans="2:5" ht="15.75">
      <c r="B412" s="19"/>
      <c r="C412" s="19"/>
      <c r="D412" s="19"/>
      <c r="E412" s="19"/>
    </row>
    <row r="413" spans="2:5" ht="15.75">
      <c r="B413" s="19"/>
      <c r="C413" s="19"/>
      <c r="D413" s="19"/>
      <c r="E413" s="19"/>
    </row>
    <row r="414" spans="2:5" ht="15.75">
      <c r="B414" s="19"/>
      <c r="C414" s="19"/>
      <c r="D414" s="19"/>
      <c r="E414" s="19"/>
    </row>
    <row r="415" spans="2:5" ht="15.75">
      <c r="B415" s="19"/>
      <c r="C415" s="19"/>
      <c r="D415" s="19"/>
      <c r="E415" s="19"/>
    </row>
    <row r="416" spans="2:5" ht="15.75">
      <c r="B416" s="19"/>
      <c r="C416" s="19"/>
      <c r="D416" s="19"/>
      <c r="E416" s="19"/>
    </row>
    <row r="417" spans="2:5" ht="15.75">
      <c r="B417" s="19"/>
      <c r="C417" s="19"/>
      <c r="D417" s="19"/>
      <c r="E417" s="19"/>
    </row>
    <row r="418" spans="2:5" ht="15.75">
      <c r="B418" s="19"/>
      <c r="C418" s="19"/>
      <c r="D418" s="19"/>
      <c r="E418" s="19"/>
    </row>
    <row r="419" spans="2:5" ht="15.75">
      <c r="B419" s="19"/>
      <c r="C419" s="19"/>
      <c r="D419" s="19"/>
      <c r="E419" s="19"/>
    </row>
    <row r="420" spans="2:5" ht="15.75">
      <c r="B420" s="19"/>
      <c r="C420" s="19"/>
      <c r="D420" s="19"/>
      <c r="E420" s="19"/>
    </row>
    <row r="421" spans="2:5" ht="15.75">
      <c r="B421" s="19"/>
      <c r="C421" s="19"/>
      <c r="D421" s="19"/>
      <c r="E421" s="19"/>
    </row>
    <row r="422" spans="2:5" ht="15.75">
      <c r="B422" s="19"/>
      <c r="C422" s="19"/>
      <c r="D422" s="19"/>
      <c r="E422" s="19"/>
    </row>
    <row r="423" spans="2:5" ht="15.75">
      <c r="B423" s="19"/>
      <c r="C423" s="19"/>
      <c r="D423" s="19"/>
      <c r="E423" s="19"/>
    </row>
    <row r="424" spans="2:5" ht="15.75">
      <c r="B424" s="19"/>
      <c r="C424" s="19"/>
      <c r="D424" s="19"/>
      <c r="E424" s="19"/>
    </row>
    <row r="425" spans="2:5" ht="15.75">
      <c r="B425" s="19"/>
      <c r="C425" s="19"/>
      <c r="D425" s="19"/>
      <c r="E425" s="19"/>
    </row>
    <row r="426" spans="2:5" ht="15.75">
      <c r="B426" s="19"/>
      <c r="C426" s="19"/>
      <c r="D426" s="19"/>
      <c r="E426" s="19"/>
    </row>
    <row r="427" spans="2:5" ht="15.75">
      <c r="B427" s="19"/>
      <c r="C427" s="19"/>
      <c r="D427" s="19"/>
      <c r="E427" s="19"/>
    </row>
    <row r="428" spans="2:5" ht="15.75">
      <c r="B428" s="19"/>
      <c r="C428" s="19"/>
      <c r="D428" s="19"/>
      <c r="E428" s="19"/>
    </row>
    <row r="429" spans="2:5" ht="15.75">
      <c r="B429" s="19"/>
      <c r="C429" s="19"/>
      <c r="D429" s="19"/>
      <c r="E429" s="19"/>
    </row>
    <row r="430" spans="2:5" ht="15.75">
      <c r="B430" s="19"/>
      <c r="C430" s="19"/>
      <c r="D430" s="19"/>
      <c r="E430" s="19"/>
    </row>
    <row r="431" spans="2:5" ht="15.75">
      <c r="B431" s="19"/>
      <c r="C431" s="19"/>
      <c r="D431" s="19"/>
      <c r="E431" s="19"/>
    </row>
    <row r="432" spans="2:5" ht="15.75">
      <c r="B432" s="19"/>
      <c r="C432" s="19"/>
      <c r="D432" s="19"/>
      <c r="E432" s="19"/>
    </row>
    <row r="433" spans="2:5" ht="15.75">
      <c r="B433" s="19"/>
      <c r="C433" s="19"/>
      <c r="D433" s="19"/>
      <c r="E433" s="19"/>
    </row>
    <row r="434" spans="2:5" ht="15.75">
      <c r="B434" s="19"/>
      <c r="C434" s="19"/>
      <c r="D434" s="19"/>
      <c r="E434" s="19"/>
    </row>
    <row r="435" spans="2:5" ht="15.75">
      <c r="B435" s="19"/>
      <c r="C435" s="19"/>
      <c r="D435" s="19"/>
      <c r="E435" s="19"/>
    </row>
    <row r="436" spans="2:5" ht="15.75">
      <c r="B436" s="19"/>
      <c r="C436" s="19"/>
      <c r="D436" s="19"/>
      <c r="E436" s="19"/>
    </row>
    <row r="437" spans="2:5" ht="15.75">
      <c r="B437" s="19"/>
      <c r="C437" s="19"/>
      <c r="D437" s="19"/>
      <c r="E437" s="19"/>
    </row>
    <row r="438" spans="2:5" ht="15.75">
      <c r="B438" s="19"/>
      <c r="C438" s="19"/>
      <c r="D438" s="19"/>
      <c r="E438" s="19"/>
    </row>
    <row r="439" spans="2:5" ht="15.75">
      <c r="B439" s="19"/>
      <c r="C439" s="19"/>
      <c r="D439" s="19"/>
      <c r="E439" s="19"/>
    </row>
    <row r="440" spans="2:5" ht="15.75">
      <c r="B440" s="19"/>
      <c r="C440" s="19"/>
      <c r="D440" s="19"/>
      <c r="E440" s="19"/>
    </row>
    <row r="441" spans="2:5" ht="15.75">
      <c r="B441" s="19"/>
      <c r="C441" s="19"/>
      <c r="D441" s="19"/>
      <c r="E441" s="19"/>
    </row>
    <row r="442" spans="2:5" ht="15.75">
      <c r="B442" s="19"/>
      <c r="C442" s="19"/>
      <c r="D442" s="19"/>
      <c r="E442" s="19"/>
    </row>
    <row r="443" spans="2:5" ht="15.75">
      <c r="B443" s="19"/>
      <c r="C443" s="19"/>
      <c r="D443" s="19"/>
      <c r="E443" s="19"/>
    </row>
    <row r="444" spans="2:5" ht="15.75">
      <c r="B444" s="19"/>
      <c r="C444" s="19"/>
      <c r="D444" s="19"/>
      <c r="E444" s="19"/>
    </row>
    <row r="445" spans="2:5" ht="15.75">
      <c r="B445" s="19"/>
      <c r="C445" s="19"/>
      <c r="D445" s="19"/>
      <c r="E445" s="19"/>
    </row>
    <row r="446" spans="2:5" ht="15.75">
      <c r="B446" s="19"/>
      <c r="C446" s="19"/>
      <c r="D446" s="19"/>
      <c r="E446" s="19"/>
    </row>
    <row r="447" spans="2:5" ht="15.75">
      <c r="B447" s="19"/>
      <c r="C447" s="19"/>
      <c r="D447" s="19"/>
      <c r="E447" s="19"/>
    </row>
    <row r="448" spans="2:5" ht="15.75">
      <c r="B448" s="19"/>
      <c r="C448" s="19"/>
      <c r="D448" s="19"/>
      <c r="E448" s="19"/>
    </row>
    <row r="449" spans="2:5" ht="15.75">
      <c r="B449" s="19"/>
      <c r="C449" s="19"/>
      <c r="D449" s="19"/>
      <c r="E449" s="19"/>
    </row>
    <row r="450" spans="2:5" ht="15.75">
      <c r="B450" s="19"/>
      <c r="C450" s="19"/>
      <c r="D450" s="19"/>
      <c r="E450" s="19"/>
    </row>
    <row r="451" spans="2:5" ht="15.75">
      <c r="B451" s="19"/>
      <c r="C451" s="19"/>
      <c r="D451" s="19"/>
      <c r="E451" s="19"/>
    </row>
    <row r="452" spans="2:5" ht="15.75">
      <c r="B452" s="19"/>
      <c r="C452" s="19"/>
      <c r="D452" s="19"/>
      <c r="E452" s="19"/>
    </row>
    <row r="453" spans="2:5" ht="15.75">
      <c r="B453" s="19"/>
      <c r="C453" s="19"/>
      <c r="D453" s="19"/>
      <c r="E453" s="19"/>
    </row>
    <row r="454" spans="2:5" ht="15.75">
      <c r="B454" s="19"/>
      <c r="C454" s="19"/>
      <c r="D454" s="19"/>
      <c r="E454" s="19"/>
    </row>
    <row r="455" spans="2:5" ht="15.75">
      <c r="B455" s="19"/>
      <c r="C455" s="19"/>
      <c r="D455" s="19"/>
      <c r="E455" s="19"/>
    </row>
    <row r="456" spans="2:5" ht="15.75">
      <c r="B456" s="19"/>
      <c r="C456" s="19"/>
      <c r="D456" s="19"/>
      <c r="E456" s="19"/>
    </row>
    <row r="457" spans="2:5" ht="15.75">
      <c r="B457" s="19"/>
      <c r="C457" s="19"/>
      <c r="D457" s="19"/>
      <c r="E457" s="19"/>
    </row>
    <row r="458" spans="2:5" ht="15.75">
      <c r="B458" s="19"/>
      <c r="C458" s="19"/>
      <c r="D458" s="19"/>
      <c r="E458" s="19"/>
    </row>
    <row r="459" spans="2:5" ht="15.75">
      <c r="B459" s="19"/>
      <c r="C459" s="19"/>
      <c r="D459" s="19"/>
      <c r="E459" s="19"/>
    </row>
    <row r="460" spans="2:5" ht="15.75">
      <c r="B460" s="19"/>
      <c r="C460" s="19"/>
      <c r="D460" s="19"/>
      <c r="E460" s="19"/>
    </row>
    <row r="461" spans="2:5" ht="15.75">
      <c r="B461" s="19"/>
      <c r="C461" s="19"/>
      <c r="D461" s="19"/>
      <c r="E461" s="19"/>
    </row>
    <row r="462" spans="2:5" ht="15.75">
      <c r="B462" s="19"/>
      <c r="C462" s="19"/>
      <c r="D462" s="19"/>
      <c r="E462" s="19"/>
    </row>
    <row r="463" spans="2:5" ht="15.75">
      <c r="B463" s="19"/>
      <c r="C463" s="19"/>
      <c r="D463" s="19"/>
      <c r="E463" s="19"/>
    </row>
    <row r="464" spans="2:5" ht="15.75">
      <c r="B464" s="19"/>
      <c r="C464" s="19"/>
      <c r="D464" s="19"/>
      <c r="E464" s="19"/>
    </row>
    <row r="465" spans="2:5" ht="15.75">
      <c r="B465" s="19"/>
      <c r="C465" s="19"/>
      <c r="D465" s="19"/>
      <c r="E465" s="19"/>
    </row>
    <row r="466" spans="2:5" ht="15.75">
      <c r="B466" s="19"/>
      <c r="C466" s="19"/>
      <c r="D466" s="19"/>
      <c r="E466" s="19"/>
    </row>
    <row r="467" spans="2:5" ht="15.75">
      <c r="B467" s="19"/>
      <c r="C467" s="19"/>
      <c r="D467" s="19"/>
      <c r="E467" s="19"/>
    </row>
    <row r="468" spans="2:5" ht="15.75">
      <c r="B468" s="19"/>
      <c r="C468" s="19"/>
      <c r="D468" s="19"/>
      <c r="E468" s="19"/>
    </row>
    <row r="469" spans="2:5" ht="15.75">
      <c r="B469" s="19"/>
      <c r="C469" s="19"/>
      <c r="D469" s="19"/>
      <c r="E469" s="19"/>
    </row>
    <row r="470" spans="2:5" ht="15.75">
      <c r="B470" s="19"/>
      <c r="C470" s="19"/>
      <c r="D470" s="19"/>
      <c r="E470" s="19"/>
    </row>
    <row r="471" spans="2:5" ht="15.75">
      <c r="B471" s="19"/>
      <c r="C471" s="19"/>
      <c r="D471" s="19"/>
      <c r="E471" s="19"/>
    </row>
    <row r="472" spans="2:5" ht="15.75">
      <c r="B472" s="19"/>
      <c r="C472" s="19"/>
      <c r="D472" s="19"/>
      <c r="E472" s="19"/>
    </row>
    <row r="473" spans="2:5" ht="15.75">
      <c r="B473" s="19"/>
      <c r="C473" s="19"/>
      <c r="D473" s="19"/>
      <c r="E473" s="19"/>
    </row>
    <row r="474" spans="2:5" ht="15.75">
      <c r="B474" s="19"/>
      <c r="C474" s="19"/>
      <c r="D474" s="19"/>
      <c r="E474" s="19"/>
    </row>
    <row r="475" spans="2:5" ht="15.75">
      <c r="B475" s="19"/>
      <c r="C475" s="19"/>
      <c r="D475" s="19"/>
      <c r="E475" s="19"/>
    </row>
    <row r="476" spans="2:5" ht="15.75">
      <c r="B476" s="19"/>
      <c r="C476" s="19"/>
      <c r="D476" s="19"/>
      <c r="E476" s="19"/>
    </row>
    <row r="477" spans="2:5" ht="15.75">
      <c r="B477" s="19"/>
      <c r="C477" s="19"/>
      <c r="D477" s="19"/>
      <c r="E477" s="19"/>
    </row>
    <row r="478" spans="2:5" ht="15.75">
      <c r="B478" s="19"/>
      <c r="C478" s="19"/>
      <c r="D478" s="19"/>
      <c r="E478" s="19"/>
    </row>
    <row r="479" spans="2:5" ht="15.75">
      <c r="B479" s="19"/>
      <c r="C479" s="19"/>
      <c r="D479" s="19"/>
      <c r="E479" s="19"/>
    </row>
    <row r="480" spans="2:5" ht="15.75">
      <c r="B480" s="19"/>
      <c r="C480" s="19"/>
      <c r="D480" s="19"/>
      <c r="E480" s="19"/>
    </row>
    <row r="481" spans="2:5" ht="15.75">
      <c r="B481" s="19"/>
      <c r="C481" s="19"/>
      <c r="D481" s="19"/>
      <c r="E481" s="19"/>
    </row>
    <row r="482" spans="2:5" ht="15.75">
      <c r="B482" s="19"/>
      <c r="C482" s="19"/>
      <c r="D482" s="19"/>
      <c r="E482" s="19"/>
    </row>
    <row r="483" spans="2:5" ht="15.75">
      <c r="B483" s="19"/>
      <c r="C483" s="19"/>
      <c r="D483" s="19"/>
      <c r="E483" s="19"/>
    </row>
    <row r="484" spans="2:5" ht="15.75">
      <c r="B484" s="19"/>
      <c r="C484" s="19"/>
      <c r="D484" s="19"/>
      <c r="E484" s="19"/>
    </row>
    <row r="485" spans="2:5" ht="15.75">
      <c r="B485" s="19"/>
      <c r="C485" s="19"/>
      <c r="D485" s="19"/>
      <c r="E485" s="19"/>
    </row>
    <row r="486" spans="2:5" ht="15.75">
      <c r="B486" s="19"/>
      <c r="C486" s="19"/>
      <c r="D486" s="19"/>
      <c r="E486" s="19"/>
    </row>
    <row r="487" spans="2:5" ht="15.75">
      <c r="B487" s="19"/>
      <c r="C487" s="19"/>
      <c r="D487" s="19"/>
      <c r="E487" s="19"/>
    </row>
    <row r="488" spans="2:5" ht="15.75">
      <c r="B488" s="19"/>
      <c r="C488" s="19"/>
      <c r="D488" s="19"/>
      <c r="E488" s="19"/>
    </row>
    <row r="489" spans="2:5" ht="15.75">
      <c r="B489" s="19"/>
      <c r="C489" s="19"/>
      <c r="D489" s="19"/>
      <c r="E489" s="19"/>
    </row>
    <row r="490" spans="2:5" ht="15.75">
      <c r="B490" s="19"/>
      <c r="C490" s="19"/>
      <c r="D490" s="19"/>
      <c r="E490" s="19"/>
    </row>
    <row r="491" spans="2:5" ht="15.75">
      <c r="B491" s="19"/>
      <c r="C491" s="19"/>
      <c r="D491" s="19"/>
      <c r="E491" s="19"/>
    </row>
    <row r="492" spans="2:5" ht="15.75">
      <c r="B492" s="19"/>
      <c r="C492" s="19"/>
      <c r="D492" s="19"/>
      <c r="E492" s="19"/>
    </row>
    <row r="493" spans="2:5" ht="15.75">
      <c r="B493" s="19"/>
      <c r="C493" s="19"/>
      <c r="D493" s="19"/>
      <c r="E493" s="19"/>
    </row>
    <row r="494" spans="2:5" ht="15.75">
      <c r="B494" s="19"/>
      <c r="C494" s="19"/>
      <c r="D494" s="19"/>
      <c r="E494" s="19"/>
    </row>
    <row r="495" spans="2:5" ht="15.75">
      <c r="B495" s="19"/>
      <c r="C495" s="19"/>
      <c r="D495" s="19"/>
      <c r="E495" s="19"/>
    </row>
    <row r="496" spans="2:5" ht="15.75">
      <c r="B496" s="19"/>
      <c r="C496" s="19"/>
      <c r="D496" s="19"/>
      <c r="E496" s="19"/>
    </row>
  </sheetData>
  <sheetProtection/>
  <autoFilter ref="A11:BK380"/>
  <mergeCells count="1">
    <mergeCell ref="A6:G9"/>
  </mergeCells>
  <printOptions/>
  <pageMargins left="0" right="0" top="0" bottom="0" header="0.15748031496062992" footer="0.2362204724409449"/>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Неля</dc:creator>
  <cp:keywords/>
  <dc:description/>
  <cp:lastModifiedBy>Камалова Ландыш Магизовна</cp:lastModifiedBy>
  <cp:lastPrinted>2018-10-26T10:55:19Z</cp:lastPrinted>
  <dcterms:created xsi:type="dcterms:W3CDTF">2008-03-11T08:10:19Z</dcterms:created>
  <dcterms:modified xsi:type="dcterms:W3CDTF">2018-11-06T10:17:33Z</dcterms:modified>
  <cp:category/>
  <cp:version/>
  <cp:contentType/>
  <cp:contentStatus/>
</cp:coreProperties>
</file>